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255" yWindow="-150" windowWidth="19020" windowHeight="11610" tabRatio="918"/>
  </bookViews>
  <sheets>
    <sheet name="Summary" sheetId="6" r:id="rId1"/>
    <sheet name="Revenue" sheetId="5" r:id="rId2"/>
    <sheet name="Visits" sheetId="15" r:id="rId3"/>
    <sheet name="TrendFY09" sheetId="11" state="hidden" r:id="rId4"/>
    <sheet name="R&amp;RAdjustment" sheetId="12" state="hidden" r:id="rId5"/>
    <sheet name="Salary Rev" sheetId="24" r:id="rId6"/>
    <sheet name="Departments" sheetId="2" state="hidden" r:id="rId7"/>
  </sheets>
  <externalReferences>
    <externalReference r:id="rId8"/>
  </externalReferences>
  <definedNames>
    <definedName name="_xlnm.Print_Area" localSheetId="3">TrendFY09!$A$1:$O$89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B33" i="5" l="1"/>
  <c r="J22" i="15"/>
  <c r="G18" i="5" l="1"/>
  <c r="AA17" i="24" l="1"/>
  <c r="AB17" i="24" s="1"/>
  <c r="P17" i="24"/>
  <c r="AA5" i="24"/>
  <c r="AB5" i="24" s="1"/>
  <c r="P5" i="24"/>
  <c r="AA9" i="24"/>
  <c r="AB9" i="24" s="1"/>
  <c r="P9" i="24"/>
  <c r="AA11" i="24"/>
  <c r="AB11" i="24" s="1"/>
  <c r="P11" i="24"/>
  <c r="AA7" i="24"/>
  <c r="AB7" i="24" s="1"/>
  <c r="P7" i="24"/>
  <c r="AA13" i="24"/>
  <c r="AB13" i="24" s="1"/>
  <c r="P13" i="24"/>
  <c r="AA15" i="24"/>
  <c r="AB15" i="24" s="1"/>
  <c r="P15" i="24"/>
  <c r="R15" i="24"/>
  <c r="R13" i="24"/>
  <c r="R7" i="24"/>
  <c r="R11" i="24"/>
  <c r="R9" i="24"/>
  <c r="R5" i="24"/>
  <c r="R17" i="24"/>
  <c r="J10" i="5"/>
  <c r="J11" i="5"/>
  <c r="J12" i="5"/>
  <c r="J13" i="5"/>
  <c r="J9" i="5"/>
  <c r="B5" i="15"/>
  <c r="B47" i="15"/>
  <c r="D12" i="15"/>
  <c r="G12" i="15" s="1"/>
  <c r="B75" i="15"/>
  <c r="B61" i="15"/>
  <c r="C26" i="15"/>
  <c r="D21" i="15"/>
  <c r="F21" i="15" s="1"/>
  <c r="G21" i="15" s="1"/>
  <c r="J21" i="15" s="1"/>
  <c r="D16" i="15"/>
  <c r="F16" i="15" s="1"/>
  <c r="G16" i="15" s="1"/>
  <c r="J16" i="15" s="1"/>
  <c r="J15" i="15"/>
  <c r="D11" i="15"/>
  <c r="F11" i="15" s="1"/>
  <c r="G11" i="15" s="1"/>
  <c r="J11" i="15" s="1"/>
  <c r="D10" i="15"/>
  <c r="F10" i="15" s="1"/>
  <c r="G10" i="15" s="1"/>
  <c r="J10" i="15" s="1"/>
  <c r="G34" i="5"/>
  <c r="C35" i="5"/>
  <c r="B10" i="11"/>
  <c r="C10" i="11"/>
  <c r="D10" i="11"/>
  <c r="E10" i="11"/>
  <c r="F10" i="11"/>
  <c r="G10" i="11"/>
  <c r="H10" i="11"/>
  <c r="I10" i="11"/>
  <c r="J10" i="11"/>
  <c r="K10" i="11"/>
  <c r="L10" i="11"/>
  <c r="M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B43" i="11"/>
  <c r="C43" i="11"/>
  <c r="D43" i="11"/>
  <c r="E43" i="11"/>
  <c r="F43" i="11"/>
  <c r="G43" i="11"/>
  <c r="H43" i="11"/>
  <c r="I43" i="11"/>
  <c r="J43" i="11"/>
  <c r="K43" i="11"/>
  <c r="L43" i="11"/>
  <c r="M43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F47" i="11"/>
  <c r="I47" i="11"/>
  <c r="B47" i="11"/>
  <c r="B16" i="6"/>
  <c r="AC15" i="24" l="1"/>
  <c r="AE15" i="24" s="1"/>
  <c r="J24" i="15"/>
  <c r="N28" i="11"/>
  <c r="O28" i="11" s="1"/>
  <c r="M70" i="11" s="1"/>
  <c r="M47" i="11"/>
  <c r="E47" i="11"/>
  <c r="N25" i="11"/>
  <c r="O25" i="11" s="1"/>
  <c r="K67" i="11" s="1"/>
  <c r="K47" i="11"/>
  <c r="G47" i="11"/>
  <c r="N37" i="11"/>
  <c r="O37" i="11" s="1"/>
  <c r="I79" i="11" s="1"/>
  <c r="N15" i="11"/>
  <c r="O15" i="11" s="1"/>
  <c r="I57" i="11" s="1"/>
  <c r="C47" i="11"/>
  <c r="J70" i="11"/>
  <c r="D70" i="11"/>
  <c r="L70" i="11"/>
  <c r="N20" i="11"/>
  <c r="O20" i="11" s="1"/>
  <c r="J62" i="11" s="1"/>
  <c r="B70" i="11"/>
  <c r="N36" i="11"/>
  <c r="O36" i="11" s="1"/>
  <c r="J78" i="11" s="1"/>
  <c r="I70" i="11"/>
  <c r="N46" i="11"/>
  <c r="O46" i="11" s="1"/>
  <c r="E88" i="11" s="1"/>
  <c r="N45" i="11"/>
  <c r="O45" i="11" s="1"/>
  <c r="J87" i="11" s="1"/>
  <c r="N44" i="11"/>
  <c r="O44" i="11" s="1"/>
  <c r="J86" i="11" s="1"/>
  <c r="N42" i="11"/>
  <c r="O42" i="11" s="1"/>
  <c r="B84" i="11" s="1"/>
  <c r="N41" i="11"/>
  <c r="O41" i="11" s="1"/>
  <c r="L83" i="11" s="1"/>
  <c r="E78" i="11"/>
  <c r="E62" i="11"/>
  <c r="B57" i="11"/>
  <c r="N43" i="11"/>
  <c r="O43" i="11" s="1"/>
  <c r="J85" i="11" s="1"/>
  <c r="H57" i="11"/>
  <c r="H67" i="11"/>
  <c r="N40" i="11"/>
  <c r="O40" i="11" s="1"/>
  <c r="F82" i="11" s="1"/>
  <c r="N38" i="11"/>
  <c r="O38" i="11" s="1"/>
  <c r="H80" i="11" s="1"/>
  <c r="F78" i="11"/>
  <c r="N35" i="11"/>
  <c r="O35" i="11" s="1"/>
  <c r="F77" i="11" s="1"/>
  <c r="N34" i="11"/>
  <c r="O34" i="11" s="1"/>
  <c r="N33" i="11"/>
  <c r="O33" i="11" s="1"/>
  <c r="N32" i="11"/>
  <c r="O32" i="11" s="1"/>
  <c r="L74" i="11" s="1"/>
  <c r="N31" i="11"/>
  <c r="O31" i="11" s="1"/>
  <c r="F73" i="11" s="1"/>
  <c r="N30" i="11"/>
  <c r="O30" i="11" s="1"/>
  <c r="B72" i="11" s="1"/>
  <c r="N29" i="11"/>
  <c r="O29" i="11" s="1"/>
  <c r="J71" i="11" s="1"/>
  <c r="F70" i="11"/>
  <c r="N27" i="11"/>
  <c r="O27" i="11" s="1"/>
  <c r="J69" i="11" s="1"/>
  <c r="N26" i="11"/>
  <c r="O26" i="11" s="1"/>
  <c r="F68" i="11" s="1"/>
  <c r="N24" i="11"/>
  <c r="O24" i="11" s="1"/>
  <c r="F66" i="11" s="1"/>
  <c r="N23" i="11"/>
  <c r="O23" i="11" s="1"/>
  <c r="H65" i="11" s="1"/>
  <c r="N21" i="11"/>
  <c r="O21" i="11" s="1"/>
  <c r="F63" i="11" s="1"/>
  <c r="N19" i="11"/>
  <c r="O19" i="11" s="1"/>
  <c r="N18" i="11"/>
  <c r="O18" i="11" s="1"/>
  <c r="F60" i="11" s="1"/>
  <c r="N17" i="11"/>
  <c r="O17" i="11" s="1"/>
  <c r="F59" i="11" s="1"/>
  <c r="N16" i="11"/>
  <c r="O16" i="11" s="1"/>
  <c r="B58" i="11" s="1"/>
  <c r="J57" i="11"/>
  <c r="N14" i="11"/>
  <c r="O14" i="11" s="1"/>
  <c r="F56" i="11" s="1"/>
  <c r="N13" i="11"/>
  <c r="O13" i="11" s="1"/>
  <c r="B55" i="11" s="1"/>
  <c r="N12" i="11"/>
  <c r="O12" i="11" s="1"/>
  <c r="F54" i="11" s="1"/>
  <c r="N11" i="11"/>
  <c r="O11" i="11" s="1"/>
  <c r="F53" i="11" s="1"/>
  <c r="J47" i="11"/>
  <c r="N10" i="11"/>
  <c r="C70" i="11"/>
  <c r="G70" i="11"/>
  <c r="K70" i="11"/>
  <c r="N39" i="11"/>
  <c r="O39" i="11" s="1"/>
  <c r="F81" i="11" s="1"/>
  <c r="L85" i="11"/>
  <c r="D83" i="11"/>
  <c r="D82" i="11"/>
  <c r="D80" i="11"/>
  <c r="L79" i="11"/>
  <c r="H75" i="11"/>
  <c r="H70" i="11"/>
  <c r="H47" i="11"/>
  <c r="E70" i="11"/>
  <c r="N22" i="11"/>
  <c r="O22" i="11" s="1"/>
  <c r="J64" i="11" s="1"/>
  <c r="L47" i="11"/>
  <c r="D47" i="11"/>
  <c r="AC13" i="24"/>
  <c r="AE13" i="24" s="1"/>
  <c r="J14" i="5"/>
  <c r="AC7" i="24"/>
  <c r="AE7" i="24" s="1"/>
  <c r="AC11" i="24"/>
  <c r="AE11" i="24" s="1"/>
  <c r="AC9" i="24"/>
  <c r="AE9" i="24" s="1"/>
  <c r="AC5" i="24"/>
  <c r="AE5" i="24" s="1"/>
  <c r="AC17" i="24"/>
  <c r="AE17" i="24" s="1"/>
  <c r="J19" i="15"/>
  <c r="D26" i="15"/>
  <c r="D57" i="11" l="1"/>
  <c r="C67" i="11"/>
  <c r="H62" i="11"/>
  <c r="B59" i="11"/>
  <c r="F62" i="11"/>
  <c r="B67" i="11"/>
  <c r="I62" i="11"/>
  <c r="M79" i="11"/>
  <c r="G62" i="11"/>
  <c r="J67" i="11"/>
  <c r="M67" i="11"/>
  <c r="G57" i="11"/>
  <c r="M57" i="11"/>
  <c r="K62" i="11"/>
  <c r="D53" i="11"/>
  <c r="H53" i="11"/>
  <c r="L67" i="11"/>
  <c r="H84" i="11"/>
  <c r="F67" i="11"/>
  <c r="I67" i="11"/>
  <c r="F57" i="11"/>
  <c r="E57" i="11"/>
  <c r="D67" i="11"/>
  <c r="N67" i="11" s="1"/>
  <c r="O67" i="11" s="1"/>
  <c r="G67" i="11"/>
  <c r="L57" i="11"/>
  <c r="L82" i="11"/>
  <c r="B60" i="11"/>
  <c r="E67" i="11"/>
  <c r="C57" i="11"/>
  <c r="K57" i="11"/>
  <c r="L55" i="11"/>
  <c r="H87" i="11"/>
  <c r="M87" i="11"/>
  <c r="H78" i="11"/>
  <c r="L84" i="11"/>
  <c r="H88" i="11"/>
  <c r="L88" i="11"/>
  <c r="F88" i="11"/>
  <c r="D78" i="11"/>
  <c r="I78" i="11"/>
  <c r="F85" i="11"/>
  <c r="J88" i="11"/>
  <c r="J79" i="11"/>
  <c r="G78" i="11"/>
  <c r="L78" i="11"/>
  <c r="H85" i="11"/>
  <c r="K79" i="11"/>
  <c r="K78" i="11"/>
  <c r="C78" i="11"/>
  <c r="H72" i="11"/>
  <c r="H54" i="11"/>
  <c r="L64" i="11"/>
  <c r="B62" i="11"/>
  <c r="D54" i="11"/>
  <c r="D79" i="11"/>
  <c r="H81" i="11"/>
  <c r="B53" i="11"/>
  <c r="J53" i="11"/>
  <c r="J80" i="11"/>
  <c r="E79" i="11"/>
  <c r="D62" i="11"/>
  <c r="M62" i="11"/>
  <c r="D64" i="11"/>
  <c r="G79" i="11"/>
  <c r="L54" i="11"/>
  <c r="L69" i="11"/>
  <c r="L77" i="11"/>
  <c r="H79" i="11"/>
  <c r="B54" i="11"/>
  <c r="F79" i="11"/>
  <c r="C79" i="11"/>
  <c r="L62" i="11"/>
  <c r="C62" i="11"/>
  <c r="J84" i="11"/>
  <c r="B79" i="11"/>
  <c r="B56" i="11"/>
  <c r="D81" i="11"/>
  <c r="D87" i="11"/>
  <c r="B65" i="11"/>
  <c r="D73" i="11"/>
  <c r="D86" i="11"/>
  <c r="B83" i="11"/>
  <c r="F84" i="11"/>
  <c r="B86" i="11"/>
  <c r="B87" i="11"/>
  <c r="H56" i="11"/>
  <c r="H83" i="11"/>
  <c r="B81" i="11"/>
  <c r="H82" i="11"/>
  <c r="J81" i="11"/>
  <c r="F86" i="11"/>
  <c r="F87" i="11"/>
  <c r="L81" i="11"/>
  <c r="L87" i="11"/>
  <c r="L53" i="11"/>
  <c r="H66" i="11"/>
  <c r="H86" i="11"/>
  <c r="B69" i="11"/>
  <c r="N70" i="11"/>
  <c r="O70" i="11" s="1"/>
  <c r="D71" i="11"/>
  <c r="B78" i="11"/>
  <c r="M78" i="11"/>
  <c r="E61" i="11"/>
  <c r="M61" i="11"/>
  <c r="K61" i="11"/>
  <c r="L61" i="11"/>
  <c r="C61" i="11"/>
  <c r="G61" i="11"/>
  <c r="H61" i="11"/>
  <c r="I61" i="11"/>
  <c r="D61" i="11"/>
  <c r="C76" i="11"/>
  <c r="I76" i="11"/>
  <c r="M76" i="11"/>
  <c r="E76" i="11"/>
  <c r="H76" i="11"/>
  <c r="K76" i="11"/>
  <c r="G76" i="11"/>
  <c r="H74" i="11"/>
  <c r="L66" i="11"/>
  <c r="B77" i="11"/>
  <c r="C55" i="11"/>
  <c r="E55" i="11"/>
  <c r="G55" i="11"/>
  <c r="I55" i="11"/>
  <c r="K55" i="11"/>
  <c r="M55" i="11"/>
  <c r="H55" i="11"/>
  <c r="F55" i="11"/>
  <c r="K59" i="11"/>
  <c r="G59" i="11"/>
  <c r="E59" i="11"/>
  <c r="C59" i="11"/>
  <c r="I59" i="11"/>
  <c r="L59" i="11"/>
  <c r="H59" i="11"/>
  <c r="M59" i="11"/>
  <c r="J59" i="11"/>
  <c r="F61" i="11"/>
  <c r="B63" i="11"/>
  <c r="M68" i="11"/>
  <c r="G68" i="11"/>
  <c r="I68" i="11"/>
  <c r="K68" i="11"/>
  <c r="C68" i="11"/>
  <c r="E68" i="11"/>
  <c r="L68" i="11"/>
  <c r="J68" i="11"/>
  <c r="B68" i="11"/>
  <c r="D68" i="11"/>
  <c r="K72" i="11"/>
  <c r="M72" i="11"/>
  <c r="E72" i="11"/>
  <c r="C72" i="11"/>
  <c r="I72" i="11"/>
  <c r="G72" i="11"/>
  <c r="F72" i="11"/>
  <c r="J74" i="11"/>
  <c r="B76" i="11"/>
  <c r="G80" i="11"/>
  <c r="E80" i="11"/>
  <c r="I80" i="11"/>
  <c r="C80" i="11"/>
  <c r="K80" i="11"/>
  <c r="M80" i="11"/>
  <c r="D72" i="11"/>
  <c r="C83" i="11"/>
  <c r="E83" i="11"/>
  <c r="K83" i="11"/>
  <c r="G83" i="11"/>
  <c r="I83" i="11"/>
  <c r="M83" i="11"/>
  <c r="O10" i="11"/>
  <c r="N47" i="11"/>
  <c r="O47" i="11" s="1"/>
  <c r="L89" i="11" s="1"/>
  <c r="M63" i="11"/>
  <c r="I63" i="11"/>
  <c r="G63" i="11"/>
  <c r="K63" i="11"/>
  <c r="C63" i="11"/>
  <c r="D63" i="11"/>
  <c r="L63" i="11"/>
  <c r="E63" i="11"/>
  <c r="M66" i="11"/>
  <c r="E66" i="11"/>
  <c r="K66" i="11"/>
  <c r="G66" i="11"/>
  <c r="C66" i="11"/>
  <c r="I66" i="11"/>
  <c r="B66" i="11"/>
  <c r="E74" i="11"/>
  <c r="G74" i="11"/>
  <c r="I74" i="11"/>
  <c r="M74" i="11"/>
  <c r="K74" i="11"/>
  <c r="C74" i="11"/>
  <c r="F74" i="11"/>
  <c r="D74" i="11"/>
  <c r="G77" i="11"/>
  <c r="K77" i="11"/>
  <c r="C77" i="11"/>
  <c r="M77" i="11"/>
  <c r="E77" i="11"/>
  <c r="I77" i="11"/>
  <c r="J77" i="11"/>
  <c r="H63" i="11"/>
  <c r="D76" i="11"/>
  <c r="C64" i="11"/>
  <c r="K64" i="11"/>
  <c r="M64" i="11"/>
  <c r="I64" i="11"/>
  <c r="E64" i="11"/>
  <c r="G64" i="11"/>
  <c r="H64" i="11"/>
  <c r="B74" i="11"/>
  <c r="D55" i="11"/>
  <c r="D59" i="11"/>
  <c r="L76" i="11"/>
  <c r="J55" i="11"/>
  <c r="C58" i="11"/>
  <c r="G58" i="11"/>
  <c r="K58" i="11"/>
  <c r="D58" i="11"/>
  <c r="L58" i="11"/>
  <c r="H58" i="11"/>
  <c r="I58" i="11"/>
  <c r="M58" i="11"/>
  <c r="E58" i="11"/>
  <c r="G60" i="11"/>
  <c r="E60" i="11"/>
  <c r="K60" i="11"/>
  <c r="M60" i="11"/>
  <c r="I60" i="11"/>
  <c r="C60" i="11"/>
  <c r="H60" i="11"/>
  <c r="D60" i="11"/>
  <c r="J61" i="11"/>
  <c r="B64" i="11"/>
  <c r="K65" i="11"/>
  <c r="C65" i="11"/>
  <c r="M65" i="11"/>
  <c r="G65" i="11"/>
  <c r="E65" i="11"/>
  <c r="L65" i="11"/>
  <c r="I65" i="11"/>
  <c r="J66" i="11"/>
  <c r="K69" i="11"/>
  <c r="G69" i="11"/>
  <c r="I69" i="11"/>
  <c r="C69" i="11"/>
  <c r="E69" i="11"/>
  <c r="H69" i="11"/>
  <c r="M69" i="11"/>
  <c r="E71" i="11"/>
  <c r="G71" i="11"/>
  <c r="K71" i="11"/>
  <c r="M71" i="11"/>
  <c r="I71" i="11"/>
  <c r="C71" i="11"/>
  <c r="L71" i="11"/>
  <c r="B71" i="11"/>
  <c r="H71" i="11"/>
  <c r="J72" i="11"/>
  <c r="K75" i="11"/>
  <c r="M75" i="11"/>
  <c r="I75" i="11"/>
  <c r="C75" i="11"/>
  <c r="E75" i="11"/>
  <c r="G75" i="11"/>
  <c r="B75" i="11"/>
  <c r="L75" i="11"/>
  <c r="F76" i="11"/>
  <c r="B80" i="11"/>
  <c r="D75" i="11"/>
  <c r="J63" i="11"/>
  <c r="F83" i="11"/>
  <c r="I88" i="11"/>
  <c r="C88" i="11"/>
  <c r="K88" i="11"/>
  <c r="G88" i="11"/>
  <c r="M88" i="11"/>
  <c r="D65" i="11"/>
  <c r="L60" i="11"/>
  <c r="D66" i="11"/>
  <c r="D69" i="11"/>
  <c r="L72" i="11"/>
  <c r="H77" i="11"/>
  <c r="L80" i="11"/>
  <c r="D88" i="11"/>
  <c r="E81" i="11"/>
  <c r="G81" i="11"/>
  <c r="I81" i="11"/>
  <c r="K81" i="11"/>
  <c r="M81" i="11"/>
  <c r="C81" i="11"/>
  <c r="B61" i="11"/>
  <c r="G53" i="11"/>
  <c r="K53" i="11"/>
  <c r="E53" i="11"/>
  <c r="I53" i="11"/>
  <c r="C53" i="11"/>
  <c r="M53" i="11"/>
  <c r="G54" i="11"/>
  <c r="C54" i="11"/>
  <c r="K54" i="11"/>
  <c r="E54" i="11"/>
  <c r="J54" i="11"/>
  <c r="M54" i="11"/>
  <c r="I54" i="11"/>
  <c r="E56" i="11"/>
  <c r="I56" i="11"/>
  <c r="M56" i="11"/>
  <c r="C56" i="11"/>
  <c r="L56" i="11"/>
  <c r="G56" i="11"/>
  <c r="D56" i="11"/>
  <c r="J56" i="11"/>
  <c r="K56" i="11"/>
  <c r="F58" i="11"/>
  <c r="J60" i="11"/>
  <c r="F64" i="11"/>
  <c r="F65" i="11"/>
  <c r="F69" i="11"/>
  <c r="F71" i="11"/>
  <c r="M73" i="11"/>
  <c r="E73" i="11"/>
  <c r="C73" i="11"/>
  <c r="G73" i="11"/>
  <c r="I73" i="11"/>
  <c r="L73" i="11"/>
  <c r="J73" i="11"/>
  <c r="B73" i="11"/>
  <c r="K73" i="11"/>
  <c r="J75" i="11"/>
  <c r="J76" i="11"/>
  <c r="F80" i="11"/>
  <c r="G82" i="11"/>
  <c r="K82" i="11"/>
  <c r="I82" i="11"/>
  <c r="E82" i="11"/>
  <c r="M82" i="11"/>
  <c r="C82" i="11"/>
  <c r="B82" i="11"/>
  <c r="H68" i="11"/>
  <c r="H73" i="11"/>
  <c r="D77" i="11"/>
  <c r="C85" i="11"/>
  <c r="K85" i="11"/>
  <c r="I85" i="11"/>
  <c r="E85" i="11"/>
  <c r="G85" i="11"/>
  <c r="D85" i="11"/>
  <c r="M85" i="11"/>
  <c r="J58" i="11"/>
  <c r="J65" i="11"/>
  <c r="F75" i="11"/>
  <c r="J82" i="11"/>
  <c r="C84" i="11"/>
  <c r="M84" i="11"/>
  <c r="I84" i="11"/>
  <c r="E84" i="11"/>
  <c r="G84" i="11"/>
  <c r="K84" i="11"/>
  <c r="D84" i="11"/>
  <c r="B85" i="11"/>
  <c r="E86" i="11"/>
  <c r="C86" i="11"/>
  <c r="M86" i="11"/>
  <c r="K86" i="11"/>
  <c r="G86" i="11"/>
  <c r="L86" i="11"/>
  <c r="I86" i="11"/>
  <c r="K87" i="11"/>
  <c r="E87" i="11"/>
  <c r="I87" i="11"/>
  <c r="C87" i="11"/>
  <c r="G87" i="11"/>
  <c r="B88" i="11"/>
  <c r="J83" i="11"/>
  <c r="AC19" i="24"/>
  <c r="AE19" i="24"/>
  <c r="F26" i="15"/>
  <c r="C73" i="15"/>
  <c r="C70" i="15"/>
  <c r="C69" i="15"/>
  <c r="C66" i="15"/>
  <c r="C67" i="15"/>
  <c r="B11" i="6"/>
  <c r="C68" i="15"/>
  <c r="C74" i="15"/>
  <c r="C71" i="15"/>
  <c r="C72" i="15"/>
  <c r="C53" i="15"/>
  <c r="C52" i="15"/>
  <c r="C54" i="15"/>
  <c r="C56" i="15"/>
  <c r="C55" i="15"/>
  <c r="B10" i="6"/>
  <c r="C58" i="15"/>
  <c r="C57" i="15"/>
  <c r="C59" i="15"/>
  <c r="C60" i="15"/>
  <c r="J14" i="15"/>
  <c r="J26" i="15" s="1"/>
  <c r="B13" i="6" s="1"/>
  <c r="G26" i="15"/>
  <c r="B22" i="6" l="1"/>
  <c r="N88" i="11"/>
  <c r="O88" i="11" s="1"/>
  <c r="N84" i="11"/>
  <c r="O84" i="11" s="1"/>
  <c r="N81" i="11"/>
  <c r="O81" i="11" s="1"/>
  <c r="N57" i="11"/>
  <c r="O57" i="11" s="1"/>
  <c r="N78" i="11"/>
  <c r="O78" i="11" s="1"/>
  <c r="N62" i="11"/>
  <c r="O62" i="11" s="1"/>
  <c r="N79" i="11"/>
  <c r="O79" i="11" s="1"/>
  <c r="H89" i="11"/>
  <c r="J89" i="11"/>
  <c r="D89" i="11"/>
  <c r="N86" i="11"/>
  <c r="O86" i="11" s="1"/>
  <c r="N54" i="11"/>
  <c r="O54" i="11" s="1"/>
  <c r="N65" i="11"/>
  <c r="O65" i="11" s="1"/>
  <c r="N80" i="11"/>
  <c r="O80" i="11" s="1"/>
  <c r="N71" i="11"/>
  <c r="O71" i="11" s="1"/>
  <c r="N60" i="11"/>
  <c r="O60" i="11" s="1"/>
  <c r="N72" i="11"/>
  <c r="O72" i="11" s="1"/>
  <c r="N55" i="11"/>
  <c r="O55" i="11" s="1"/>
  <c r="N83" i="11"/>
  <c r="O83" i="11" s="1"/>
  <c r="N87" i="11"/>
  <c r="O87" i="11" s="1"/>
  <c r="N56" i="11"/>
  <c r="O56" i="11" s="1"/>
  <c r="N53" i="11"/>
  <c r="O53" i="11" s="1"/>
  <c r="N69" i="11"/>
  <c r="O69" i="11" s="1"/>
  <c r="N58" i="11"/>
  <c r="O58" i="11" s="1"/>
  <c r="N59" i="11"/>
  <c r="O59" i="11" s="1"/>
  <c r="C39" i="15"/>
  <c r="B26" i="5" s="1"/>
  <c r="C43" i="15"/>
  <c r="B30" i="5" s="1"/>
  <c r="G30" i="5" s="1"/>
  <c r="C38" i="15"/>
  <c r="B25" i="5" s="1"/>
  <c r="G25" i="5" s="1"/>
  <c r="C40" i="15"/>
  <c r="B27" i="5" s="1"/>
  <c r="G27" i="5" s="1"/>
  <c r="C44" i="15"/>
  <c r="B31" i="5" s="1"/>
  <c r="G31" i="5" s="1"/>
  <c r="C41" i="15"/>
  <c r="B28" i="5" s="1"/>
  <c r="G28" i="5" s="1"/>
  <c r="C45" i="15"/>
  <c r="B32" i="5" s="1"/>
  <c r="G32" i="5" s="1"/>
  <c r="C42" i="15"/>
  <c r="B29" i="5" s="1"/>
  <c r="G29" i="5" s="1"/>
  <c r="C46" i="15"/>
  <c r="M52" i="11"/>
  <c r="K52" i="11"/>
  <c r="C52" i="11"/>
  <c r="E52" i="11"/>
  <c r="D52" i="11"/>
  <c r="I52" i="11"/>
  <c r="H52" i="11"/>
  <c r="G52" i="11"/>
  <c r="J52" i="11"/>
  <c r="L52" i="11"/>
  <c r="B52" i="11"/>
  <c r="F52" i="11"/>
  <c r="N85" i="11"/>
  <c r="O85" i="11" s="1"/>
  <c r="N68" i="11"/>
  <c r="O68" i="11" s="1"/>
  <c r="N73" i="11"/>
  <c r="O73" i="11" s="1"/>
  <c r="N74" i="11"/>
  <c r="O74" i="11" s="1"/>
  <c r="N66" i="11"/>
  <c r="O66" i="11" s="1"/>
  <c r="N82" i="11"/>
  <c r="O82" i="11" s="1"/>
  <c r="N61" i="11"/>
  <c r="O61" i="11" s="1"/>
  <c r="N75" i="11"/>
  <c r="O75" i="11" s="1"/>
  <c r="N64" i="11"/>
  <c r="O64" i="11" s="1"/>
  <c r="G89" i="11"/>
  <c r="K89" i="11"/>
  <c r="M89" i="11"/>
  <c r="I89" i="11"/>
  <c r="E89" i="11"/>
  <c r="C89" i="11"/>
  <c r="F89" i="11"/>
  <c r="B89" i="11"/>
  <c r="N76" i="11"/>
  <c r="O76" i="11" s="1"/>
  <c r="N63" i="11"/>
  <c r="O63" i="11" s="1"/>
  <c r="N77" i="11"/>
  <c r="O77" i="11" s="1"/>
  <c r="B9" i="6"/>
  <c r="G26" i="5"/>
  <c r="B23" i="6" l="1"/>
  <c r="B24" i="6" s="1"/>
  <c r="N52" i="11"/>
  <c r="O52" i="11" s="1"/>
  <c r="N89" i="11"/>
  <c r="O89" i="11" s="1"/>
  <c r="G35" i="5"/>
  <c r="B35" i="5"/>
  <c r="B17" i="6" l="1"/>
  <c r="B19" i="6" s="1"/>
  <c r="G40" i="5"/>
  <c r="D35" i="5"/>
  <c r="B27" i="6" l="1"/>
  <c r="B29" i="6" s="1"/>
</calcChain>
</file>

<file path=xl/comments1.xml><?xml version="1.0" encoding="utf-8"?>
<comments xmlns="http://schemas.openxmlformats.org/spreadsheetml/2006/main">
  <authors>
    <author>Amy Blackshaw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Amy Blackshaw:</t>
        </r>
        <r>
          <rPr>
            <sz val="9"/>
            <color indexed="81"/>
            <rFont val="Tahoma"/>
            <family val="2"/>
          </rPr>
          <t xml:space="preserve">
4o hours week times 52 weeks in a year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Amy Blackshaw:</t>
        </r>
        <r>
          <rPr>
            <sz val="9"/>
            <color indexed="81"/>
            <rFont val="Tahoma"/>
            <family val="2"/>
          </rPr>
          <t xml:space="preserve">
takes into account vacations, meetings, trainings, administrative time, educational leave
</t>
        </r>
      </text>
    </comment>
  </commentList>
</comments>
</file>

<file path=xl/sharedStrings.xml><?xml version="1.0" encoding="utf-8"?>
<sst xmlns="http://schemas.openxmlformats.org/spreadsheetml/2006/main" count="464" uniqueCount="279">
  <si>
    <t>DESCRIPTION</t>
  </si>
  <si>
    <t>AMOUNT</t>
  </si>
  <si>
    <t>TOTAL</t>
  </si>
  <si>
    <t>#</t>
  </si>
  <si>
    <t>name</t>
  </si>
  <si>
    <t>Medical</t>
  </si>
  <si>
    <t>Family Medicine</t>
  </si>
  <si>
    <t>Pediatrics</t>
  </si>
  <si>
    <t>Women's</t>
  </si>
  <si>
    <t>Other</t>
  </si>
  <si>
    <t>Dental</t>
  </si>
  <si>
    <t>Frutivale</t>
  </si>
  <si>
    <t>Transit Village</t>
  </si>
  <si>
    <t>Children's Hospital</t>
  </si>
  <si>
    <t>Optical</t>
  </si>
  <si>
    <t>Family Optical</t>
  </si>
  <si>
    <t>Mental Health</t>
  </si>
  <si>
    <t>Administration</t>
  </si>
  <si>
    <t>Accounting</t>
  </si>
  <si>
    <t>Planning</t>
  </si>
  <si>
    <t>IS</t>
  </si>
  <si>
    <t>Billign &amp; Registration</t>
  </si>
  <si>
    <t>Purchasing</t>
  </si>
  <si>
    <t>Facilities</t>
  </si>
  <si>
    <t>Human Resources</t>
  </si>
  <si>
    <t>IT</t>
  </si>
  <si>
    <t>Exectuive Staff</t>
  </si>
  <si>
    <t>CHE</t>
  </si>
  <si>
    <t>WIC</t>
  </si>
  <si>
    <t>Health Education</t>
  </si>
  <si>
    <t>Preventive Medicine</t>
  </si>
  <si>
    <t>San Antonio</t>
  </si>
  <si>
    <t>CAV</t>
  </si>
  <si>
    <t>SBHC</t>
  </si>
  <si>
    <t>Hawthorne</t>
  </si>
  <si>
    <t>Roosevelt</t>
  </si>
  <si>
    <t>Fremont</t>
  </si>
  <si>
    <t>San Lorenzo</t>
  </si>
  <si>
    <t>Oakland Tech</t>
  </si>
  <si>
    <t>Ancillary</t>
  </si>
  <si>
    <t>Inpatient</t>
  </si>
  <si>
    <t>Radiology</t>
  </si>
  <si>
    <t>Laboratory</t>
  </si>
  <si>
    <t>Pharmacy-La clinica</t>
  </si>
  <si>
    <t>Pharmacy-San Antonio</t>
  </si>
  <si>
    <t>Contra Costa</t>
  </si>
  <si>
    <t>CoCo Admin</t>
  </si>
  <si>
    <t>CoCo Medical</t>
  </si>
  <si>
    <t>CoCo Dental</t>
  </si>
  <si>
    <t>Concrod Dental</t>
  </si>
  <si>
    <t>Concord Medcial</t>
  </si>
  <si>
    <t>Vallejo</t>
  </si>
  <si>
    <t>La Clinica Departments</t>
  </si>
  <si>
    <t>Grants &amp; Contracts</t>
  </si>
  <si>
    <t>REVENUE BUDGET</t>
  </si>
  <si>
    <t>FUNDERS:</t>
  </si>
  <si>
    <t>Total</t>
  </si>
  <si>
    <t>PATIENT &amp; 3RD PARTY</t>
  </si>
  <si>
    <t>REVENUE</t>
  </si>
  <si>
    <t>PER</t>
  </si>
  <si>
    <t>ENCOUNTERS</t>
  </si>
  <si>
    <t>ENCOUNTER</t>
  </si>
  <si>
    <t>Medi-Cal fee for service</t>
  </si>
  <si>
    <t>Medicare</t>
  </si>
  <si>
    <t>Private Insurance</t>
  </si>
  <si>
    <t>Self Pay</t>
  </si>
  <si>
    <t>CHDP</t>
  </si>
  <si>
    <t>SOFP</t>
  </si>
  <si>
    <t>CMSP</t>
  </si>
  <si>
    <t>GRANTS &amp; CONTRACTS</t>
  </si>
  <si>
    <t>FEE FOR SERVICE</t>
  </si>
  <si>
    <t>Total Grants &amp; Contracts</t>
  </si>
  <si>
    <t>Total Fee for Service</t>
  </si>
  <si>
    <t>GRAND TOTAL REVENUE</t>
  </si>
  <si>
    <t>Visits</t>
  </si>
  <si>
    <t>Revenue</t>
  </si>
  <si>
    <t>Patient Fees</t>
  </si>
  <si>
    <t>Expense</t>
  </si>
  <si>
    <t>Salary</t>
  </si>
  <si>
    <t>Taxes &amp; Benefits</t>
  </si>
  <si>
    <t>Total Expense</t>
  </si>
  <si>
    <t>Operating Net</t>
  </si>
  <si>
    <t>BUDGET SUMMARY</t>
  </si>
  <si>
    <t>Nonpersonnel</t>
  </si>
  <si>
    <t>LA CLINICA DE  LA RAZA</t>
  </si>
  <si>
    <t>ENCOUNTER ACTIVITY</t>
  </si>
  <si>
    <t xml:space="preserve"> </t>
  </si>
  <si>
    <t>DEPARTMENT-SUMMARY TOTAL</t>
  </si>
  <si>
    <t>DEPT.</t>
  </si>
  <si>
    <t>JULY</t>
  </si>
  <si>
    <t>AUG</t>
  </si>
  <si>
    <t>SEPT</t>
  </si>
  <si>
    <t xml:space="preserve">OCT </t>
  </si>
  <si>
    <t>NOV</t>
  </si>
  <si>
    <t>DEC</t>
  </si>
  <si>
    <t>JAN</t>
  </si>
  <si>
    <t>FEB</t>
  </si>
  <si>
    <t>MAR</t>
  </si>
  <si>
    <t>APR</t>
  </si>
  <si>
    <t>MAY</t>
  </si>
  <si>
    <t>JUNE</t>
  </si>
  <si>
    <t>Monthly</t>
  </si>
  <si>
    <t>Average</t>
  </si>
  <si>
    <t>VISITS</t>
  </si>
  <si>
    <t>Peds</t>
  </si>
  <si>
    <t>Immunization</t>
  </si>
  <si>
    <t>Other Med-Case Management</t>
  </si>
  <si>
    <t>Chiropractic-Medical</t>
  </si>
  <si>
    <t>San Antonio-Medical</t>
  </si>
  <si>
    <t>San Antonio-Other</t>
  </si>
  <si>
    <t>Alta Vista-Medical</t>
  </si>
  <si>
    <t xml:space="preserve">Alta Vista-Other </t>
  </si>
  <si>
    <t>School Based HC</t>
  </si>
  <si>
    <t>Opthamology</t>
  </si>
  <si>
    <t>Dental-Fruitvale</t>
  </si>
  <si>
    <t>Dental-Fruitvale-Other</t>
  </si>
  <si>
    <t>Dental-TV</t>
  </si>
  <si>
    <t>Dental-TV-Other</t>
  </si>
  <si>
    <t>Dental-CHO</t>
  </si>
  <si>
    <t>Mobile Van</t>
  </si>
  <si>
    <t>Monument-Medical</t>
  </si>
  <si>
    <t>Monument-Medical-Other</t>
  </si>
  <si>
    <t>Monument-Dental</t>
  </si>
  <si>
    <t>Monument-Dental-Other</t>
  </si>
  <si>
    <t>Pittsburg-Medical</t>
  </si>
  <si>
    <t>Pittsburg-Medical-Other</t>
  </si>
  <si>
    <t>Pittsburg-Dental</t>
  </si>
  <si>
    <t>Pittsburg-Dental-Other</t>
  </si>
  <si>
    <t>Vallejo-Medical</t>
  </si>
  <si>
    <t>Vallejo-Medical-Other</t>
  </si>
  <si>
    <t>Vallejo-Dental</t>
  </si>
  <si>
    <t>Vallejo-Dental-Other</t>
  </si>
  <si>
    <t>Vallejo Great Beg</t>
  </si>
  <si>
    <t>Vallejo Great Beg-Other</t>
  </si>
  <si>
    <t>North Vallejo</t>
  </si>
  <si>
    <t>TREND BY MONTH</t>
  </si>
  <si>
    <t>FISCAL YEAR:  JULY 1, 2008 - JUNE 30, 2009</t>
  </si>
  <si>
    <t>RECRUITMENT.&amp; RETENTION (RR) ADJUSTMENTS</t>
  </si>
  <si>
    <t>Recruitment &amp; Retention Adjustment 1  (4.3.2011)</t>
  </si>
  <si>
    <t>Recruitment &amp; Retention Adjustment 2  (4.1.2012)</t>
  </si>
  <si>
    <t>Physicians (Pediatrics &amp; Family Medicine)</t>
  </si>
  <si>
    <t xml:space="preserve">Physicians (Internist) </t>
  </si>
  <si>
    <t xml:space="preserve">Physicians (OBGYN) </t>
  </si>
  <si>
    <t>Physician’s Assistants &amp; Nurse Practitioners</t>
  </si>
  <si>
    <t xml:space="preserve">DA II </t>
  </si>
  <si>
    <t xml:space="preserve">Planners </t>
  </si>
  <si>
    <t xml:space="preserve">Planners II </t>
  </si>
  <si>
    <t xml:space="preserve">Psychologist </t>
  </si>
  <si>
    <t xml:space="preserve">Accountant I </t>
  </si>
  <si>
    <t xml:space="preserve">Accountant II (BS) </t>
  </si>
  <si>
    <t xml:space="preserve">Health Educator II </t>
  </si>
  <si>
    <t xml:space="preserve">Health Educator III </t>
  </si>
  <si>
    <t>Supervisor</t>
  </si>
  <si>
    <t>Medical/Dental</t>
  </si>
  <si>
    <t>Dentist I</t>
  </si>
  <si>
    <t>7/1/13 TO 6/30/14</t>
  </si>
  <si>
    <t>PATIENT VISITS</t>
  </si>
  <si>
    <t>Provider Name</t>
  </si>
  <si>
    <t>Clinical FTE</t>
  </si>
  <si>
    <t>Hrs/Yr</t>
  </si>
  <si>
    <t>Months</t>
  </si>
  <si>
    <t>Clinic Hrs at 100%</t>
  </si>
  <si>
    <t>Visits per hr</t>
  </si>
  <si>
    <t>Paid FTE</t>
  </si>
  <si>
    <t>7/1/14 TO 6/30/15</t>
  </si>
  <si>
    <t>MEDICAL</t>
  </si>
  <si>
    <t>%</t>
  </si>
  <si>
    <t>TOTAL MEDICAL</t>
  </si>
  <si>
    <t>Payer mix BH</t>
  </si>
  <si>
    <t>Payer mix HE</t>
  </si>
  <si>
    <t>TOTAL BH</t>
  </si>
  <si>
    <t>TOTAL HE</t>
  </si>
  <si>
    <t>Clinic Hrs at 76%</t>
  </si>
  <si>
    <t>HealthPAC</t>
  </si>
  <si>
    <t>Managed Care Medi-cal</t>
  </si>
  <si>
    <t>Health PAC</t>
  </si>
  <si>
    <t>TOTAL VISITS</t>
  </si>
  <si>
    <t>Medical visits</t>
  </si>
  <si>
    <t>Total Visits</t>
  </si>
  <si>
    <t>Behavioral Health visits</t>
  </si>
  <si>
    <t>Health Ed visits</t>
  </si>
  <si>
    <t>Total Revenue</t>
  </si>
  <si>
    <t>SITE:</t>
  </si>
  <si>
    <t>SBHC DEPARTMENT</t>
  </si>
  <si>
    <t>included in grants</t>
  </si>
  <si>
    <t>Indirect rate</t>
  </si>
  <si>
    <t>Indirect $</t>
  </si>
  <si>
    <t>Total indirect</t>
  </si>
  <si>
    <t>PEDIATRICIAN</t>
  </si>
  <si>
    <t>ADMINISTRATORS</t>
  </si>
  <si>
    <t>110977</t>
  </si>
  <si>
    <t>610910</t>
  </si>
  <si>
    <t>S</t>
  </si>
  <si>
    <t>XXX-XX-XXXX</t>
  </si>
  <si>
    <t>Active</t>
  </si>
  <si>
    <t>Employed by LC</t>
  </si>
  <si>
    <t>Labanca, Valerie</t>
  </si>
  <si>
    <t>IBHCIII</t>
  </si>
  <si>
    <t>260977</t>
  </si>
  <si>
    <t>Med: SBHC Fremont High</t>
  </si>
  <si>
    <t>77</t>
  </si>
  <si>
    <t>Health Educator II</t>
  </si>
  <si>
    <t>HEALTH EDUCATOR</t>
  </si>
  <si>
    <t>32U377</t>
  </si>
  <si>
    <t>H</t>
  </si>
  <si>
    <t/>
  </si>
  <si>
    <t>Riemer, Katherine</t>
  </si>
  <si>
    <t>320977</t>
  </si>
  <si>
    <t>Gonzalez, Monica</t>
  </si>
  <si>
    <t>HUMAN SERVICES SPECIALIST</t>
  </si>
  <si>
    <t>317577</t>
  </si>
  <si>
    <t>310977</t>
  </si>
  <si>
    <t>Cruz, Marina</t>
  </si>
  <si>
    <t>CLINIC/MED ASSISTANT</t>
  </si>
  <si>
    <t>23XX77</t>
  </si>
  <si>
    <t>230977</t>
  </si>
  <si>
    <t>Polon, Lynn</t>
  </si>
  <si>
    <t>Nurse Practitioner, Family</t>
  </si>
  <si>
    <t>NURSE PRACTITIONER</t>
  </si>
  <si>
    <t>410977</t>
  </si>
  <si>
    <t>Gutierrez, Juan Raul</t>
  </si>
  <si>
    <t>670960</t>
  </si>
  <si>
    <t>Med: San Antonio</t>
  </si>
  <si>
    <t>60</t>
  </si>
  <si>
    <t>670977</t>
  </si>
  <si>
    <t>Blackshaw, Amy</t>
  </si>
  <si>
    <t>Last Name</t>
  </si>
  <si>
    <t>First Name</t>
  </si>
  <si>
    <t>Concate Name</t>
  </si>
  <si>
    <t>Job Title</t>
  </si>
  <si>
    <t>HOME TITLE</t>
  </si>
  <si>
    <t>HOME GL POSITION</t>
  </si>
  <si>
    <t>Home Department</t>
  </si>
  <si>
    <t>HOME Location</t>
  </si>
  <si>
    <t>HOME Location Code</t>
  </si>
  <si>
    <t>Allocated GL Position</t>
  </si>
  <si>
    <t>Allocated Title</t>
  </si>
  <si>
    <t>Allocated CODE</t>
  </si>
  <si>
    <t>Allocated Department</t>
  </si>
  <si>
    <t>Allocated Code Site</t>
  </si>
  <si>
    <t>Allocated Site %</t>
  </si>
  <si>
    <t>Allocated FTE%</t>
  </si>
  <si>
    <t>Employee's Total FTE%</t>
  </si>
  <si>
    <t>FTE or No FTE</t>
  </si>
  <si>
    <t>Rate Type Code</t>
  </si>
  <si>
    <t>Hourly Rate</t>
  </si>
  <si>
    <t>Rate Amount</t>
  </si>
  <si>
    <t>Standard Hours</t>
  </si>
  <si>
    <t>SSN</t>
  </si>
  <si>
    <t>Status</t>
  </si>
  <si>
    <t>STATUS</t>
  </si>
  <si>
    <t>Annual Salary (Given by ADP)</t>
  </si>
  <si>
    <t>Annual Salary to 100% FTE</t>
  </si>
  <si>
    <t>Annual Salary to FTE</t>
  </si>
  <si>
    <t>Allocated Salary to FTE &amp; Site Allocation %</t>
  </si>
  <si>
    <t>10/11/12 month</t>
  </si>
  <si>
    <t>Cost given 10/11/12 month status</t>
  </si>
  <si>
    <t>Notes</t>
  </si>
  <si>
    <t>Functional Role</t>
  </si>
  <si>
    <t>Tiger High</t>
  </si>
  <si>
    <t>Health Educators</t>
  </si>
  <si>
    <t>Behavioral Health</t>
  </si>
  <si>
    <t>Family PACT</t>
  </si>
  <si>
    <t>Physician (Pediatrician)</t>
  </si>
  <si>
    <t xml:space="preserve">Medical Assistant </t>
  </si>
  <si>
    <t xml:space="preserve">Behavioral Health </t>
  </si>
  <si>
    <t>Front Desk/Registration Staff</t>
  </si>
  <si>
    <t>Nurse Practitioner</t>
  </si>
  <si>
    <t xml:space="preserve">Pediatrician </t>
  </si>
  <si>
    <t>LCSW</t>
  </si>
  <si>
    <t>Health Educator</t>
  </si>
  <si>
    <t>Salary increase</t>
  </si>
  <si>
    <t>Grant A</t>
  </si>
  <si>
    <t>Grant B</t>
  </si>
  <si>
    <t xml:space="preserve">Grant C </t>
  </si>
  <si>
    <t>Grant D</t>
  </si>
  <si>
    <t>Gramt E</t>
  </si>
  <si>
    <t>PAYER MIX</t>
  </si>
  <si>
    <t>Payer mix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</si>
</sst>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$-409]#,##0"/>
    <numFmt numFmtId="167" formatCode="0.0"/>
    <numFmt numFmtId="168" formatCode="0.00_);[Red]\(0.00\)"/>
    <numFmt numFmtId="169" formatCode="0.0000"/>
    <numFmt numFmtId="170" formatCode="#,###.00;\(#,###.00\);0.00"/>
    <numFmt numFmtId="171" formatCode="&quot;$&quot;#,##0"/>
    <numFmt numFmtId="172" formatCode="_(&quot;$&quot;* #,##0.00&quot;&quot;_);_(&quot;$&quot;* \(#,##0.00\)&quot;&quot;;_(&quot;$&quot;* &quot;-&quot;??&quot;&quot;_);_(@_)"/>
    <numFmt numFmtId="173" formatCode="0.000%"/>
    <numFmt numFmtId="174" formatCode="_(* #,##0.0_);_(* \(#,##0.0\);_(* &quot;-&quot;_);_(@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sz val="12"/>
      <name val="Times New Roman"/>
      <family val="1"/>
    </font>
    <font>
      <sz val="8"/>
      <name val="Tahoma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Arial"/>
      <family val="2"/>
    </font>
    <font>
      <i/>
      <sz val="10"/>
      <color theme="1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Helv"/>
    </font>
    <font>
      <sz val="14"/>
      <name val="Arial"/>
      <family val="2"/>
    </font>
    <font>
      <b/>
      <u/>
      <sz val="14"/>
      <name val="Arial"/>
      <family val="2"/>
    </font>
    <font>
      <sz val="14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8" fillId="0" borderId="0"/>
    <xf numFmtId="0" fontId="17" fillId="0" borderId="0"/>
    <xf numFmtId="0" fontId="13" fillId="0" borderId="0"/>
    <xf numFmtId="0" fontId="8" fillId="0" borderId="0"/>
    <xf numFmtId="9" fontId="13" fillId="0" borderId="0" applyFont="0" applyFill="0" applyBorder="0" applyAlignment="0" applyProtection="0"/>
    <xf numFmtId="0" fontId="18" fillId="0" borderId="0"/>
    <xf numFmtId="0" fontId="29" fillId="0" borderId="0"/>
    <xf numFmtId="0" fontId="2" fillId="0" borderId="0"/>
    <xf numFmtId="9" fontId="30" fillId="0" borderId="0" applyFont="0" applyFill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4" borderId="0" applyNumberFormat="0" applyBorder="0" applyAlignment="0" applyProtection="0"/>
    <xf numFmtId="0" fontId="32" fillId="8" borderId="0" applyNumberFormat="0" applyBorder="0" applyAlignment="0" applyProtection="0"/>
    <xf numFmtId="0" fontId="33" fillId="25" borderId="13" applyNumberFormat="0" applyAlignment="0" applyProtection="0"/>
    <xf numFmtId="0" fontId="34" fillId="26" borderId="14" applyNumberFormat="0" applyAlignment="0" applyProtection="0"/>
    <xf numFmtId="0" fontId="35" fillId="0" borderId="0" applyNumberFormat="0" applyFill="0" applyBorder="0" applyAlignment="0" applyProtection="0"/>
    <xf numFmtId="0" fontId="36" fillId="9" borderId="0" applyNumberFormat="0" applyBorder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12" borderId="13" applyNumberFormat="0" applyAlignment="0" applyProtection="0"/>
    <xf numFmtId="0" fontId="41" fillId="0" borderId="18" applyNumberFormat="0" applyFill="0" applyAlignment="0" applyProtection="0"/>
    <xf numFmtId="0" fontId="42" fillId="27" borderId="0" applyNumberFormat="0" applyBorder="0" applyAlignment="0" applyProtection="0"/>
    <xf numFmtId="0" fontId="3" fillId="0" borderId="0"/>
    <xf numFmtId="0" fontId="30" fillId="0" borderId="0"/>
    <xf numFmtId="0" fontId="3" fillId="28" borderId="19" applyNumberFormat="0" applyFont="0" applyAlignment="0" applyProtection="0"/>
    <xf numFmtId="0" fontId="43" fillId="25" borderId="20" applyNumberFormat="0" applyAlignment="0" applyProtection="0"/>
    <xf numFmtId="0" fontId="44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3" fontId="0" fillId="0" borderId="0" xfId="0" applyNumberFormat="1"/>
    <xf numFmtId="0" fontId="7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38" fontId="0" fillId="0" borderId="0" xfId="1" applyNumberFormat="1" applyFont="1"/>
    <xf numFmtId="38" fontId="0" fillId="0" borderId="0" xfId="0" applyNumberFormat="1"/>
    <xf numFmtId="40" fontId="0" fillId="0" borderId="0" xfId="0" applyNumberFormat="1"/>
    <xf numFmtId="40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 indent="2"/>
    </xf>
    <xf numFmtId="0" fontId="10" fillId="0" borderId="0" xfId="0" applyFont="1"/>
    <xf numFmtId="0" fontId="11" fillId="0" borderId="2" xfId="0" applyFont="1" applyBorder="1"/>
    <xf numFmtId="0" fontId="11" fillId="0" borderId="3" xfId="0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165" fontId="10" fillId="0" borderId="0" xfId="0" applyNumberFormat="1" applyFont="1"/>
    <xf numFmtId="0" fontId="0" fillId="0" borderId="0" xfId="0" applyAlignment="1">
      <alignment horizontal="left" indent="1"/>
    </xf>
    <xf numFmtId="10" fontId="0" fillId="0" borderId="0" xfId="0" applyNumberFormat="1"/>
    <xf numFmtId="0" fontId="13" fillId="0" borderId="0" xfId="0" applyFont="1" applyAlignment="1">
      <alignment horizontal="center"/>
    </xf>
    <xf numFmtId="166" fontId="14" fillId="0" borderId="0" xfId="9" applyNumberFormat="1" applyFont="1" applyFill="1" applyAlignment="1"/>
    <xf numFmtId="166" fontId="14" fillId="0" borderId="0" xfId="9" applyNumberFormat="1" applyFont="1" applyFill="1" applyAlignment="1">
      <alignment horizontal="center"/>
    </xf>
    <xf numFmtId="166" fontId="14" fillId="0" borderId="0" xfId="9" applyNumberFormat="1" applyFont="1" applyFill="1" applyAlignment="1">
      <alignment horizontal="center" vertical="center"/>
    </xf>
    <xf numFmtId="37" fontId="14" fillId="0" borderId="0" xfId="9" applyNumberFormat="1" applyFont="1" applyFill="1" applyAlignment="1">
      <alignment horizontal="center" vertical="center"/>
    </xf>
    <xf numFmtId="166" fontId="15" fillId="0" borderId="0" xfId="9" applyNumberFormat="1" applyFont="1" applyFill="1" applyAlignment="1">
      <alignment horizontal="left"/>
    </xf>
    <xf numFmtId="166" fontId="15" fillId="2" borderId="0" xfId="9" applyNumberFormat="1" applyFont="1" applyFill="1" applyAlignment="1"/>
    <xf numFmtId="166" fontId="15" fillId="2" borderId="0" xfId="9" applyNumberFormat="1" applyFont="1" applyFill="1" applyBorder="1" applyAlignment="1"/>
    <xf numFmtId="166" fontId="16" fillId="0" borderId="0" xfId="9" applyNumberFormat="1" applyFont="1" applyFill="1" applyAlignment="1"/>
    <xf numFmtId="166" fontId="15" fillId="0" borderId="0" xfId="9" applyNumberFormat="1" applyFont="1" applyFill="1" applyAlignment="1"/>
    <xf numFmtId="0" fontId="15" fillId="0" borderId="0" xfId="9" applyFont="1"/>
    <xf numFmtId="0" fontId="15" fillId="0" borderId="0" xfId="9" applyFont="1" applyBorder="1"/>
    <xf numFmtId="3" fontId="15" fillId="0" borderId="4" xfId="9" applyNumberFormat="1" applyFont="1" applyBorder="1"/>
    <xf numFmtId="3" fontId="15" fillId="0" borderId="0" xfId="9" applyNumberFormat="1" applyFont="1" applyBorder="1"/>
    <xf numFmtId="3" fontId="15" fillId="0" borderId="5" xfId="9" applyNumberFormat="1" applyFont="1" applyBorder="1"/>
    <xf numFmtId="3" fontId="15" fillId="0" borderId="2" xfId="9" applyNumberFormat="1" applyFont="1" applyBorder="1"/>
    <xf numFmtId="168" fontId="15" fillId="0" borderId="0" xfId="9" applyNumberFormat="1" applyFont="1"/>
    <xf numFmtId="168" fontId="15" fillId="0" borderId="0" xfId="9" applyNumberFormat="1" applyFont="1" applyBorder="1"/>
    <xf numFmtId="4" fontId="15" fillId="0" borderId="0" xfId="9" applyNumberFormat="1" applyFont="1" applyBorder="1"/>
    <xf numFmtId="0" fontId="7" fillId="0" borderId="0" xfId="8" applyFont="1"/>
    <xf numFmtId="0" fontId="0" fillId="3" borderId="0" xfId="0" applyFill="1"/>
    <xf numFmtId="0" fontId="0" fillId="0" borderId="0" xfId="0" applyFill="1"/>
    <xf numFmtId="0" fontId="5" fillId="0" borderId="0" xfId="0" applyFont="1"/>
    <xf numFmtId="0" fontId="19" fillId="0" borderId="0" xfId="0" applyFont="1"/>
    <xf numFmtId="0" fontId="3" fillId="0" borderId="0" xfId="0" applyFont="1"/>
    <xf numFmtId="0" fontId="3" fillId="0" borderId="0" xfId="0" applyFont="1" applyFill="1"/>
    <xf numFmtId="0" fontId="13" fillId="0" borderId="0" xfId="0" applyFont="1" applyFill="1"/>
    <xf numFmtId="0" fontId="5" fillId="0" borderId="0" xfId="0" applyFont="1" applyFill="1"/>
    <xf numFmtId="0" fontId="26" fillId="0" borderId="0" xfId="0" applyFont="1" applyFill="1" applyBorder="1" applyAlignment="1">
      <alignment horizontal="left"/>
    </xf>
    <xf numFmtId="1" fontId="0" fillId="0" borderId="0" xfId="0" applyNumberFormat="1"/>
    <xf numFmtId="0" fontId="19" fillId="5" borderId="0" xfId="0" applyFont="1" applyFill="1"/>
    <xf numFmtId="0" fontId="0" fillId="5" borderId="0" xfId="0" applyFill="1" applyAlignment="1">
      <alignment horizontal="center" vertical="center"/>
    </xf>
    <xf numFmtId="38" fontId="0" fillId="0" borderId="0" xfId="1" applyNumberFormat="1" applyFont="1" applyFill="1"/>
    <xf numFmtId="0" fontId="11" fillId="0" borderId="0" xfId="0" applyFont="1" applyAlignment="1">
      <alignment vertical="center"/>
    </xf>
    <xf numFmtId="0" fontId="4" fillId="5" borderId="0" xfId="0" applyFont="1" applyFill="1"/>
    <xf numFmtId="40" fontId="3" fillId="0" borderId="0" xfId="1" applyNumberFormat="1" applyFont="1" applyFill="1"/>
    <xf numFmtId="0" fontId="11" fillId="0" borderId="0" xfId="0" applyFont="1" applyFill="1" applyAlignment="1">
      <alignment vertical="center"/>
    </xf>
    <xf numFmtId="0" fontId="21" fillId="0" borderId="0" xfId="0" applyFont="1" applyFill="1" applyBorder="1"/>
    <xf numFmtId="0" fontId="26" fillId="0" borderId="0" xfId="0" applyFont="1" applyFill="1" applyBorder="1"/>
    <xf numFmtId="0" fontId="26" fillId="0" borderId="0" xfId="0" applyFont="1" applyFill="1" applyBorder="1" applyAlignment="1">
      <alignment wrapText="1"/>
    </xf>
    <xf numFmtId="43" fontId="22" fillId="0" borderId="0" xfId="1" applyFont="1" applyFill="1" applyBorder="1" applyAlignment="1" applyProtection="1">
      <alignment horizontal="righ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0" xfId="0" applyNumberFormat="1" applyFont="1" applyFill="1" applyBorder="1" applyAlignment="1" applyProtection="1">
      <alignment horizontal="left"/>
      <protection locked="0"/>
    </xf>
    <xf numFmtId="170" fontId="26" fillId="0" borderId="0" xfId="0" applyNumberFormat="1" applyFont="1" applyFill="1" applyBorder="1" applyAlignment="1" applyProtection="1">
      <alignment horizontal="left"/>
      <protection locked="0"/>
    </xf>
    <xf numFmtId="2" fontId="26" fillId="0" borderId="0" xfId="0" applyNumberFormat="1" applyFont="1" applyFill="1" applyBorder="1" applyAlignment="1" applyProtection="1">
      <alignment horizontal="right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169" fontId="26" fillId="0" borderId="0" xfId="0" applyNumberFormat="1" applyFont="1" applyFill="1" applyBorder="1" applyAlignment="1" applyProtection="1">
      <alignment horizontal="left"/>
      <protection locked="0"/>
    </xf>
    <xf numFmtId="0" fontId="26" fillId="0" borderId="0" xfId="0" applyFont="1" applyFill="1" applyBorder="1" applyProtection="1">
      <protection locked="0"/>
    </xf>
    <xf numFmtId="0" fontId="24" fillId="0" borderId="0" xfId="0" applyFont="1" applyFill="1" applyBorder="1"/>
    <xf numFmtId="43" fontId="24" fillId="0" borderId="0" xfId="0" applyNumberFormat="1" applyFont="1" applyFill="1" applyBorder="1"/>
    <xf numFmtId="0" fontId="25" fillId="0" borderId="0" xfId="0" applyFont="1" applyFill="1" applyBorder="1"/>
    <xf numFmtId="0" fontId="27" fillId="0" borderId="0" xfId="0" applyFont="1"/>
    <xf numFmtId="0" fontId="27" fillId="0" borderId="0" xfId="0" applyFont="1" applyAlignment="1">
      <alignment horizontal="left" vertical="center" indent="4"/>
    </xf>
    <xf numFmtId="0" fontId="24" fillId="6" borderId="0" xfId="0" applyFont="1" applyFill="1" applyAlignment="1" applyProtection="1">
      <alignment horizontal="left"/>
      <protection locked="0"/>
    </xf>
    <xf numFmtId="0" fontId="23" fillId="6" borderId="0" xfId="0" applyFont="1" applyFill="1" applyAlignment="1" applyProtection="1">
      <alignment horizontal="left"/>
      <protection locked="0"/>
    </xf>
    <xf numFmtId="0" fontId="23" fillId="6" borderId="0" xfId="0" applyNumberFormat="1" applyFont="1" applyFill="1" applyAlignment="1" applyProtection="1">
      <alignment horizontal="left"/>
      <protection locked="0"/>
    </xf>
    <xf numFmtId="0" fontId="23" fillId="6" borderId="0" xfId="0" applyNumberFormat="1" applyFont="1" applyFill="1" applyAlignment="1" applyProtection="1">
      <alignment horizontal="center"/>
      <protection locked="0"/>
    </xf>
    <xf numFmtId="170" fontId="23" fillId="6" borderId="0" xfId="0" applyNumberFormat="1" applyFont="1" applyFill="1" applyAlignment="1" applyProtection="1">
      <alignment horizontal="left"/>
      <protection locked="0"/>
    </xf>
    <xf numFmtId="2" fontId="22" fillId="6" borderId="0" xfId="0" applyNumberFormat="1" applyFont="1" applyFill="1" applyAlignment="1" applyProtection="1">
      <alignment horizontal="right"/>
      <protection locked="0"/>
    </xf>
    <xf numFmtId="2" fontId="23" fillId="6" borderId="0" xfId="0" applyNumberFormat="1" applyFont="1" applyFill="1" applyAlignment="1" applyProtection="1">
      <alignment horizontal="right"/>
      <protection locked="0"/>
    </xf>
    <xf numFmtId="0" fontId="23" fillId="6" borderId="0" xfId="0" applyFont="1" applyFill="1" applyAlignment="1" applyProtection="1">
      <alignment horizontal="center"/>
      <protection locked="0"/>
    </xf>
    <xf numFmtId="169" fontId="23" fillId="6" borderId="0" xfId="0" applyNumberFormat="1" applyFont="1" applyFill="1" applyAlignment="1" applyProtection="1">
      <alignment horizontal="right"/>
      <protection locked="0"/>
    </xf>
    <xf numFmtId="169" fontId="23" fillId="6" borderId="0" xfId="0" applyNumberFormat="1" applyFont="1" applyFill="1" applyAlignment="1" applyProtection="1">
      <alignment horizontal="left"/>
      <protection locked="0"/>
    </xf>
    <xf numFmtId="0" fontId="23" fillId="6" borderId="0" xfId="0" applyFont="1" applyFill="1" applyProtection="1">
      <protection locked="0"/>
    </xf>
    <xf numFmtId="43" fontId="23" fillId="6" borderId="0" xfId="1" applyFont="1" applyFill="1" applyAlignment="1" applyProtection="1">
      <alignment horizontal="right"/>
      <protection locked="0"/>
    </xf>
    <xf numFmtId="43" fontId="24" fillId="6" borderId="0" xfId="1" applyFont="1" applyFill="1" applyAlignment="1" applyProtection="1">
      <alignment horizontal="right"/>
      <protection locked="0"/>
    </xf>
    <xf numFmtId="2" fontId="24" fillId="6" borderId="0" xfId="1" applyNumberFormat="1" applyFont="1" applyFill="1" applyAlignment="1" applyProtection="1">
      <alignment horizontal="right"/>
      <protection locked="0"/>
    </xf>
    <xf numFmtId="0" fontId="26" fillId="0" borderId="0" xfId="0" applyFont="1" applyFill="1" applyAlignment="1">
      <alignment wrapText="1"/>
    </xf>
    <xf numFmtId="0" fontId="20" fillId="0" borderId="0" xfId="0" applyFont="1" applyFill="1"/>
    <xf numFmtId="0" fontId="26" fillId="0" borderId="0" xfId="0" applyFont="1" applyFill="1"/>
    <xf numFmtId="0" fontId="23" fillId="0" borderId="0" xfId="0" applyFont="1" applyFill="1" applyAlignment="1" applyProtection="1">
      <alignment horizontal="left"/>
      <protection locked="0"/>
    </xf>
    <xf numFmtId="0" fontId="23" fillId="0" borderId="0" xfId="0" applyNumberFormat="1" applyFont="1" applyFill="1" applyAlignment="1" applyProtection="1">
      <alignment horizontal="left"/>
      <protection locked="0"/>
    </xf>
    <xf numFmtId="0" fontId="23" fillId="0" borderId="0" xfId="0" applyNumberFormat="1" applyFont="1" applyFill="1" applyAlignment="1" applyProtection="1">
      <alignment horizontal="center"/>
      <protection locked="0"/>
    </xf>
    <xf numFmtId="170" fontId="23" fillId="0" borderId="0" xfId="0" applyNumberFormat="1" applyFont="1" applyFill="1" applyAlignment="1" applyProtection="1">
      <alignment horizontal="left"/>
      <protection locked="0"/>
    </xf>
    <xf numFmtId="2" fontId="23" fillId="4" borderId="0" xfId="0" applyNumberFormat="1" applyFont="1" applyFill="1" applyAlignment="1" applyProtection="1">
      <alignment horizontal="right"/>
      <protection locked="0"/>
    </xf>
    <xf numFmtId="2" fontId="23" fillId="0" borderId="0" xfId="0" applyNumberFormat="1" applyFont="1" applyFill="1" applyAlignment="1" applyProtection="1">
      <alignment horizontal="right"/>
      <protection locked="0"/>
    </xf>
    <xf numFmtId="0" fontId="23" fillId="0" borderId="0" xfId="0" applyFont="1" applyFill="1" applyAlignment="1" applyProtection="1">
      <alignment horizontal="center"/>
      <protection locked="0"/>
    </xf>
    <xf numFmtId="169" fontId="23" fillId="0" borderId="0" xfId="0" applyNumberFormat="1" applyFont="1" applyFill="1" applyAlignment="1" applyProtection="1">
      <alignment horizontal="right"/>
      <protection locked="0"/>
    </xf>
    <xf numFmtId="169" fontId="23" fillId="0" borderId="0" xfId="0" applyNumberFormat="1" applyFont="1" applyFill="1" applyAlignment="1" applyProtection="1">
      <alignment horizontal="left"/>
      <protection locked="0"/>
    </xf>
    <xf numFmtId="170" fontId="23" fillId="0" borderId="0" xfId="0" applyNumberFormat="1" applyFont="1" applyFill="1" applyAlignment="1" applyProtection="1">
      <alignment horizontal="center"/>
      <protection locked="0"/>
    </xf>
    <xf numFmtId="0" fontId="23" fillId="0" borderId="0" xfId="0" applyFont="1" applyFill="1" applyProtection="1">
      <protection locked="0"/>
    </xf>
    <xf numFmtId="43" fontId="23" fillId="0" borderId="0" xfId="1" applyFont="1" applyFill="1" applyAlignment="1" applyProtection="1">
      <alignment horizontal="right"/>
      <protection locked="0"/>
    </xf>
    <xf numFmtId="41" fontId="22" fillId="0" borderId="0" xfId="1" applyNumberFormat="1" applyFont="1" applyFill="1" applyAlignment="1" applyProtection="1">
      <alignment horizontal="right"/>
      <protection locked="0"/>
    </xf>
    <xf numFmtId="2" fontId="22" fillId="0" borderId="0" xfId="1" applyNumberFormat="1" applyFont="1" applyFill="1" applyAlignment="1" applyProtection="1">
      <alignment horizontal="right"/>
      <protection locked="0"/>
    </xf>
    <xf numFmtId="2" fontId="22" fillId="4" borderId="0" xfId="0" applyNumberFormat="1" applyFont="1" applyFill="1" applyAlignment="1" applyProtection="1">
      <alignment horizontal="right"/>
      <protection locked="0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/>
    <xf numFmtId="2" fontId="20" fillId="0" borderId="0" xfId="0" applyNumberFormat="1" applyFont="1" applyFill="1"/>
    <xf numFmtId="0" fontId="26" fillId="6" borderId="0" xfId="0" applyFont="1" applyFill="1"/>
    <xf numFmtId="2" fontId="24" fillId="6" borderId="0" xfId="0" applyNumberFormat="1" applyFont="1" applyFill="1"/>
    <xf numFmtId="0" fontId="24" fillId="0" borderId="0" xfId="0" applyFont="1" applyFill="1"/>
    <xf numFmtId="2" fontId="24" fillId="0" borderId="0" xfId="0" applyNumberFormat="1" applyFont="1" applyFill="1"/>
    <xf numFmtId="171" fontId="0" fillId="0" borderId="0" xfId="0" applyNumberFormat="1" applyAlignment="1">
      <alignment horizontal="center"/>
    </xf>
    <xf numFmtId="3" fontId="0" fillId="5" borderId="0" xfId="0" applyNumberFormat="1" applyFill="1" applyAlignment="1">
      <alignment horizontal="right"/>
    </xf>
    <xf numFmtId="0" fontId="22" fillId="0" borderId="22" xfId="59" applyFont="1" applyFill="1" applyBorder="1" applyAlignment="1" applyProtection="1">
      <alignment wrapText="1"/>
      <protection locked="0"/>
    </xf>
    <xf numFmtId="2" fontId="22" fillId="0" borderId="22" xfId="59" applyNumberFormat="1" applyFont="1" applyFill="1" applyBorder="1" applyAlignment="1" applyProtection="1">
      <alignment horizontal="right" wrapText="1"/>
      <protection locked="0"/>
    </xf>
    <xf numFmtId="0" fontId="22" fillId="0" borderId="22" xfId="59" applyFont="1" applyFill="1" applyBorder="1" applyAlignment="1" applyProtection="1">
      <alignment horizontal="center" wrapText="1"/>
      <protection locked="0"/>
    </xf>
    <xf numFmtId="169" fontId="22" fillId="0" borderId="22" xfId="59" applyNumberFormat="1" applyFont="1" applyFill="1" applyBorder="1" applyAlignment="1" applyProtection="1">
      <alignment wrapText="1"/>
      <protection locked="0"/>
    </xf>
    <xf numFmtId="43" fontId="22" fillId="0" borderId="22" xfId="70" applyFont="1" applyFill="1" applyBorder="1" applyAlignment="1" applyProtection="1">
      <alignment horizontal="center" wrapText="1"/>
      <protection locked="0"/>
    </xf>
    <xf numFmtId="0" fontId="23" fillId="0" borderId="22" xfId="59" applyFont="1" applyFill="1" applyBorder="1" applyAlignment="1" applyProtection="1">
      <alignment wrapText="1"/>
      <protection locked="0"/>
    </xf>
    <xf numFmtId="2" fontId="22" fillId="3" borderId="22" xfId="59" applyNumberFormat="1" applyFont="1" applyFill="1" applyBorder="1" applyAlignment="1" applyProtection="1">
      <alignment horizontal="right" wrapText="1"/>
      <protection locked="0"/>
    </xf>
    <xf numFmtId="43" fontId="23" fillId="0" borderId="0" xfId="1" applyFont="1" applyFill="1" applyAlignment="1" applyProtection="1">
      <alignment horizontal="right"/>
      <protection locked="0"/>
    </xf>
    <xf numFmtId="0" fontId="3" fillId="3" borderId="0" xfId="0" applyFont="1" applyFill="1" applyBorder="1"/>
    <xf numFmtId="0" fontId="0" fillId="0" borderId="0" xfId="0" applyBorder="1"/>
    <xf numFmtId="0" fontId="5" fillId="3" borderId="0" xfId="0" applyFont="1" applyFill="1" applyBorder="1"/>
    <xf numFmtId="0" fontId="11" fillId="3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3" borderId="0" xfId="0" applyFont="1" applyFill="1"/>
    <xf numFmtId="40" fontId="3" fillId="5" borderId="0" xfId="1" applyNumberFormat="1" applyFont="1" applyFill="1"/>
    <xf numFmtId="8" fontId="3" fillId="5" borderId="0" xfId="11" applyNumberFormat="1" applyFont="1" applyFill="1" applyAlignment="1">
      <alignment horizontal="right" vertical="top" wrapText="1"/>
    </xf>
    <xf numFmtId="174" fontId="22" fillId="0" borderId="0" xfId="1" applyNumberFormat="1" applyFont="1" applyFill="1" applyAlignment="1" applyProtection="1">
      <alignment horizontal="right"/>
      <protection locked="0"/>
    </xf>
    <xf numFmtId="0" fontId="0" fillId="0" borderId="0" xfId="0" applyFill="1" applyBorder="1"/>
    <xf numFmtId="0" fontId="3" fillId="0" borderId="0" xfId="0" applyFont="1" applyFill="1" applyBorder="1"/>
    <xf numFmtId="2" fontId="26" fillId="0" borderId="0" xfId="0" applyNumberFormat="1" applyFont="1" applyFill="1"/>
    <xf numFmtId="0" fontId="24" fillId="0" borderId="12" xfId="0" applyFont="1" applyFill="1" applyBorder="1"/>
    <xf numFmtId="2" fontId="24" fillId="0" borderId="12" xfId="0" applyNumberFormat="1" applyFont="1" applyFill="1" applyBorder="1"/>
    <xf numFmtId="2" fontId="24" fillId="0" borderId="0" xfId="0" applyNumberFormat="1" applyFont="1" applyFill="1" applyBorder="1"/>
    <xf numFmtId="0" fontId="28" fillId="0" borderId="0" xfId="0" applyFont="1" applyFill="1" applyAlignment="1">
      <alignment wrapText="1"/>
    </xf>
    <xf numFmtId="0" fontId="0" fillId="0" borderId="0" xfId="0" applyFill="1" applyAlignment="1"/>
    <xf numFmtId="0" fontId="3" fillId="29" borderId="0" xfId="0" applyFont="1" applyFill="1"/>
    <xf numFmtId="0" fontId="0" fillId="29" borderId="0" xfId="0" applyFill="1"/>
    <xf numFmtId="0" fontId="3" fillId="0" borderId="0" xfId="0" applyFont="1" applyAlignment="1">
      <alignment horizontal="left" indent="1"/>
    </xf>
    <xf numFmtId="164" fontId="0" fillId="29" borderId="1" xfId="1" applyNumberFormat="1" applyFont="1" applyFill="1" applyBorder="1"/>
    <xf numFmtId="0" fontId="50" fillId="0" borderId="0" xfId="8" applyFont="1"/>
    <xf numFmtId="0" fontId="7" fillId="0" borderId="0" xfId="0" applyFont="1" applyFill="1"/>
    <xf numFmtId="0" fontId="50" fillId="0" borderId="0" xfId="0" applyFont="1"/>
    <xf numFmtId="0" fontId="7" fillId="5" borderId="0" xfId="0" applyFont="1" applyFill="1"/>
    <xf numFmtId="0" fontId="51" fillId="0" borderId="0" xfId="8" applyFont="1" applyAlignment="1">
      <alignment wrapText="1"/>
    </xf>
    <xf numFmtId="0" fontId="51" fillId="3" borderId="0" xfId="8" applyFont="1" applyFill="1" applyAlignment="1">
      <alignment wrapText="1"/>
    </xf>
    <xf numFmtId="0" fontId="50" fillId="4" borderId="0" xfId="8" applyFont="1" applyFill="1"/>
    <xf numFmtId="164" fontId="50" fillId="0" borderId="0" xfId="2" applyNumberFormat="1" applyFont="1"/>
    <xf numFmtId="1" fontId="50" fillId="0" borderId="0" xfId="8" applyNumberFormat="1" applyFont="1"/>
    <xf numFmtId="164" fontId="50" fillId="0" borderId="0" xfId="3" applyNumberFormat="1" applyFont="1"/>
    <xf numFmtId="0" fontId="50" fillId="5" borderId="0" xfId="8" applyFont="1" applyFill="1"/>
    <xf numFmtId="0" fontId="50" fillId="0" borderId="0" xfId="8" applyFont="1" applyFill="1"/>
    <xf numFmtId="164" fontId="7" fillId="0" borderId="0" xfId="3" applyNumberFormat="1" applyFont="1"/>
    <xf numFmtId="167" fontId="50" fillId="5" borderId="0" xfId="8" applyNumberFormat="1" applyFont="1" applyFill="1"/>
    <xf numFmtId="164" fontId="50" fillId="0" borderId="0" xfId="3" applyNumberFormat="1" applyFont="1" applyFill="1"/>
    <xf numFmtId="1" fontId="50" fillId="0" borderId="0" xfId="8" applyNumberFormat="1" applyFont="1" applyFill="1"/>
    <xf numFmtId="0" fontId="7" fillId="0" borderId="0" xfId="8" applyFont="1" applyFill="1"/>
    <xf numFmtId="164" fontId="7" fillId="0" borderId="0" xfId="3" applyNumberFormat="1" applyFont="1" applyFill="1"/>
    <xf numFmtId="2" fontId="50" fillId="5" borderId="0" xfId="8" applyNumberFormat="1" applyFont="1" applyFill="1"/>
    <xf numFmtId="0" fontId="50" fillId="3" borderId="0" xfId="8" applyFont="1" applyFill="1"/>
    <xf numFmtId="2" fontId="50" fillId="0" borderId="0" xfId="8" applyNumberFormat="1" applyFont="1"/>
    <xf numFmtId="0" fontId="7" fillId="30" borderId="0" xfId="8" applyFont="1" applyFill="1"/>
    <xf numFmtId="164" fontId="7" fillId="30" borderId="0" xfId="8" applyNumberFormat="1" applyFont="1" applyFill="1"/>
    <xf numFmtId="49" fontId="50" fillId="0" borderId="0" xfId="59" applyNumberFormat="1" applyFont="1" applyFill="1" applyAlignment="1" applyProtection="1">
      <alignment horizontal="left" vertical="top"/>
      <protection locked="0"/>
    </xf>
    <xf numFmtId="0" fontId="50" fillId="0" borderId="0" xfId="59" applyNumberFormat="1" applyFont="1" applyFill="1" applyAlignment="1" applyProtection="1">
      <alignment horizontal="right" vertical="top"/>
      <protection locked="0"/>
    </xf>
    <xf numFmtId="10" fontId="52" fillId="5" borderId="0" xfId="59" applyNumberFormat="1" applyFont="1" applyFill="1"/>
    <xf numFmtId="41" fontId="50" fillId="0" borderId="0" xfId="8" applyNumberFormat="1" applyFont="1"/>
    <xf numFmtId="0" fontId="50" fillId="0" borderId="0" xfId="0" applyFont="1" applyFill="1"/>
    <xf numFmtId="10" fontId="50" fillId="5" borderId="0" xfId="8" applyNumberFormat="1" applyFont="1" applyFill="1"/>
    <xf numFmtId="0" fontId="52" fillId="0" borderId="0" xfId="59" applyFont="1" applyFill="1"/>
    <xf numFmtId="10" fontId="50" fillId="0" borderId="0" xfId="8" applyNumberFormat="1" applyFont="1" applyFill="1"/>
    <xf numFmtId="10" fontId="50" fillId="0" borderId="0" xfId="0" applyNumberFormat="1" applyFont="1"/>
    <xf numFmtId="10" fontId="52" fillId="0" borderId="0" xfId="59" applyNumberFormat="1" applyFont="1" applyFill="1"/>
    <xf numFmtId="173" fontId="50" fillId="0" borderId="0" xfId="8" applyNumberFormat="1" applyFont="1" applyFill="1"/>
    <xf numFmtId="0" fontId="50" fillId="0" borderId="0" xfId="0" applyFont="1" applyFill="1" applyAlignment="1" applyProtection="1">
      <alignment horizontal="left" vertical="top"/>
      <protection locked="0"/>
    </xf>
    <xf numFmtId="0" fontId="50" fillId="0" borderId="0" xfId="59" applyFont="1" applyFill="1" applyAlignment="1" applyProtection="1">
      <alignment horizontal="left" vertical="top"/>
      <protection locked="0"/>
    </xf>
    <xf numFmtId="49" fontId="50" fillId="0" borderId="0" xfId="0" applyNumberFormat="1" applyFont="1" applyFill="1" applyAlignment="1" applyProtection="1">
      <alignment horizontal="left" vertical="top"/>
      <protection locked="0"/>
    </xf>
    <xf numFmtId="10" fontId="50" fillId="0" borderId="0" xfId="8" applyNumberFormat="1" applyFont="1"/>
    <xf numFmtId="164" fontId="5" fillId="0" borderId="0" xfId="1" applyNumberFormat="1" applyFont="1"/>
    <xf numFmtId="0" fontId="0" fillId="0" borderId="6" xfId="0" applyBorder="1" applyAlignment="1">
      <alignment horizontal="center"/>
    </xf>
    <xf numFmtId="0" fontId="50" fillId="0" borderId="0" xfId="8" applyFont="1" applyAlignment="1">
      <alignment wrapText="1"/>
    </xf>
    <xf numFmtId="0" fontId="50" fillId="0" borderId="0" xfId="0" applyFont="1" applyAlignment="1">
      <alignment wrapText="1"/>
    </xf>
    <xf numFmtId="0" fontId="7" fillId="29" borderId="0" xfId="8" applyFont="1" applyFill="1" applyAlignment="1">
      <alignment horizontal="center"/>
    </xf>
    <xf numFmtId="0" fontId="0" fillId="0" borderId="0" xfId="0" applyAlignment="1">
      <alignment horizontal="center"/>
    </xf>
    <xf numFmtId="0" fontId="15" fillId="0" borderId="7" xfId="9" applyFont="1" applyBorder="1" applyAlignment="1">
      <alignment horizontal="center" vertical="center" wrapText="1"/>
    </xf>
    <xf numFmtId="0" fontId="15" fillId="0" borderId="8" xfId="9" applyFont="1" applyBorder="1" applyAlignment="1">
      <alignment horizontal="center" vertical="center" wrapText="1"/>
    </xf>
    <xf numFmtId="0" fontId="15" fillId="0" borderId="9" xfId="9" applyFont="1" applyBorder="1" applyAlignment="1">
      <alignment horizontal="center" vertical="center" wrapText="1"/>
    </xf>
    <xf numFmtId="0" fontId="15" fillId="0" borderId="10" xfId="9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</cellXfs>
  <cellStyles count="75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" xfId="1" builtinId="3"/>
    <cellStyle name="Comma 2" xfId="2"/>
    <cellStyle name="Comma 2 2" xfId="3"/>
    <cellStyle name="Comma 2 2 2" xfId="71"/>
    <cellStyle name="Comma 2 3" xfId="65"/>
    <cellStyle name="Comma 3" xfId="4"/>
    <cellStyle name="Comma 3 2" xfId="72"/>
    <cellStyle name="Comma 4" xfId="70"/>
    <cellStyle name="Comma1 - Style1" xfId="67"/>
    <cellStyle name="Currency 2" xfId="5"/>
    <cellStyle name="Currency 2 2" xfId="69"/>
    <cellStyle name="Currency 2 3" xfId="66"/>
    <cellStyle name="Currency 3" xfId="68"/>
    <cellStyle name="Currency 4" xfId="64"/>
    <cellStyle name="Explanatory Text 2" xfId="42"/>
    <cellStyle name="Good 2" xfId="43"/>
    <cellStyle name="Heading 1 2" xfId="44"/>
    <cellStyle name="Heading 2 2" xfId="45"/>
    <cellStyle name="Heading 3 2" xfId="46"/>
    <cellStyle name="Heading 4 2" xfId="47"/>
    <cellStyle name="Input 2" xfId="48"/>
    <cellStyle name="Linked Cell 2" xfId="49"/>
    <cellStyle name="Neutral 2" xfId="50"/>
    <cellStyle name="Normal" xfId="0" builtinId="0"/>
    <cellStyle name="Normal 2" xfId="6"/>
    <cellStyle name="Normal 2 2" xfId="51"/>
    <cellStyle name="Normal 3" xfId="7"/>
    <cellStyle name="Normal 3 2" xfId="52"/>
    <cellStyle name="Normal 4" xfId="8"/>
    <cellStyle name="Normal 4 2" xfId="59"/>
    <cellStyle name="Normal 4 3" xfId="61"/>
    <cellStyle name="Normal 4 4" xfId="60"/>
    <cellStyle name="Normal 4 5" xfId="58"/>
    <cellStyle name="Normal 5" xfId="62"/>
    <cellStyle name="Normal 6" xfId="13"/>
    <cellStyle name="Normal 7" xfId="12"/>
    <cellStyle name="Normal 8" xfId="74"/>
    <cellStyle name="Normal_JunEncounters 2008-2009" xfId="9"/>
    <cellStyle name="Normal_Sheet1" xfId="11"/>
    <cellStyle name="Note 2" xfId="53"/>
    <cellStyle name="Output 2" xfId="54"/>
    <cellStyle name="Percent 2" xfId="10"/>
    <cellStyle name="Percent 2 2" xfId="14"/>
    <cellStyle name="Percent 2 3" xfId="73"/>
    <cellStyle name="Percent 3" xfId="63"/>
    <cellStyle name="Title 2" xfId="55"/>
    <cellStyle name="Total 2" xfId="56"/>
    <cellStyle name="Warning Text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clinicadc2\SBHC%20Supervisors%20Shared%20Folder\Documents%20and%20Settings\bcarp\My%20Documents\Budgets\Budget0711-0612\JunEncounters%202008-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M2"/>
      <sheetName val="FM3"/>
      <sheetName val="Womens"/>
      <sheetName val="CAV"/>
      <sheetName val="Hawthorne"/>
      <sheetName val="Optical"/>
      <sheetName val="Eye"/>
      <sheetName val="Other SA"/>
      <sheetName val="Health Ed"/>
      <sheetName val="Chiro"/>
      <sheetName val="Dept_Summary"/>
      <sheetName val="FM_PED_IN_WOM"/>
      <sheetName val="CM_CHIRO_SA_SAO"/>
      <sheetName val="PM_AV_AVO_SBH"/>
      <sheetName val="Opt_Oph_FVD_FVDO"/>
      <sheetName val="Inp_TVDen_TVDenO_CHODen"/>
      <sheetName val="MV_MoMed_MonMedO_MoDen"/>
      <sheetName val="MoDenO_PitMe_PitMeO_PitDen"/>
      <sheetName val="PitDenO_VaMed_VaMedO_ValDen"/>
      <sheetName val="PM"/>
      <sheetName val="School"/>
      <sheetName val="ValDenO_ValGBeg_ValGBegO_MH"/>
      <sheetName val="NoVal"/>
      <sheetName val="No of Days"/>
      <sheetName val="Notes"/>
      <sheetName val="CODES"/>
      <sheetName val="Coco Den"/>
      <sheetName val="Mental"/>
      <sheetName val="Valle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B16">
            <v>2599</v>
          </cell>
          <cell r="C16">
            <v>2112</v>
          </cell>
          <cell r="D16">
            <v>2300</v>
          </cell>
          <cell r="E16">
            <v>2672</v>
          </cell>
          <cell r="F16">
            <v>2146</v>
          </cell>
          <cell r="G16">
            <v>2481</v>
          </cell>
          <cell r="H16">
            <v>2598</v>
          </cell>
          <cell r="I16">
            <v>2409</v>
          </cell>
          <cell r="J16">
            <v>2627</v>
          </cell>
          <cell r="K16">
            <v>2497</v>
          </cell>
          <cell r="L16">
            <v>2304</v>
          </cell>
          <cell r="M16">
            <v>2622</v>
          </cell>
        </row>
        <row r="50">
          <cell r="B50">
            <v>1559</v>
          </cell>
          <cell r="C50">
            <v>1510</v>
          </cell>
          <cell r="D50">
            <v>1655</v>
          </cell>
          <cell r="E50">
            <v>1912</v>
          </cell>
          <cell r="F50">
            <v>1707</v>
          </cell>
          <cell r="G50">
            <v>1850</v>
          </cell>
          <cell r="H50">
            <v>1794</v>
          </cell>
          <cell r="I50">
            <v>1704</v>
          </cell>
          <cell r="J50">
            <v>1856</v>
          </cell>
          <cell r="K50">
            <v>1872</v>
          </cell>
          <cell r="L50">
            <v>1773</v>
          </cell>
          <cell r="M50">
            <v>1787</v>
          </cell>
        </row>
        <row r="84">
          <cell r="B84">
            <v>135</v>
          </cell>
          <cell r="C84">
            <v>143</v>
          </cell>
          <cell r="D84">
            <v>170</v>
          </cell>
          <cell r="E84">
            <v>343</v>
          </cell>
          <cell r="F84">
            <v>601</v>
          </cell>
          <cell r="G84">
            <v>508</v>
          </cell>
          <cell r="H84">
            <v>343</v>
          </cell>
          <cell r="I84">
            <v>184</v>
          </cell>
          <cell r="J84">
            <v>141</v>
          </cell>
          <cell r="K84">
            <v>224</v>
          </cell>
          <cell r="L84">
            <v>207</v>
          </cell>
          <cell r="M84">
            <v>196</v>
          </cell>
        </row>
        <row r="118">
          <cell r="B118">
            <v>773</v>
          </cell>
          <cell r="C118">
            <v>808</v>
          </cell>
          <cell r="D118">
            <v>857</v>
          </cell>
          <cell r="E118">
            <v>961</v>
          </cell>
          <cell r="F118">
            <v>730</v>
          </cell>
          <cell r="G118">
            <v>843</v>
          </cell>
          <cell r="H118">
            <v>778</v>
          </cell>
          <cell r="I118">
            <v>777</v>
          </cell>
          <cell r="J118">
            <v>861</v>
          </cell>
          <cell r="K118">
            <v>921</v>
          </cell>
          <cell r="L118">
            <v>857</v>
          </cell>
          <cell r="M118">
            <v>898</v>
          </cell>
        </row>
      </sheetData>
      <sheetData sheetId="13">
        <row r="16">
          <cell r="B16">
            <v>167</v>
          </cell>
          <cell r="C16">
            <v>167</v>
          </cell>
          <cell r="D16">
            <v>155</v>
          </cell>
          <cell r="E16">
            <v>141</v>
          </cell>
          <cell r="F16">
            <v>129</v>
          </cell>
          <cell r="G16">
            <v>132</v>
          </cell>
          <cell r="H16">
            <v>101</v>
          </cell>
          <cell r="I16">
            <v>105</v>
          </cell>
          <cell r="J16">
            <v>163</v>
          </cell>
          <cell r="K16">
            <v>172</v>
          </cell>
          <cell r="L16">
            <v>161</v>
          </cell>
          <cell r="M16">
            <v>145</v>
          </cell>
        </row>
        <row r="50">
          <cell r="B50">
            <v>25</v>
          </cell>
          <cell r="C50">
            <v>24</v>
          </cell>
          <cell r="D50">
            <v>36</v>
          </cell>
          <cell r="E50">
            <v>18</v>
          </cell>
          <cell r="F50">
            <v>25</v>
          </cell>
          <cell r="G50">
            <v>17</v>
          </cell>
          <cell r="H50">
            <v>21</v>
          </cell>
          <cell r="I50">
            <v>26</v>
          </cell>
          <cell r="J50">
            <v>27</v>
          </cell>
          <cell r="K50">
            <v>22</v>
          </cell>
          <cell r="L50">
            <v>24</v>
          </cell>
          <cell r="M50">
            <v>28</v>
          </cell>
        </row>
        <row r="84">
          <cell r="B84">
            <v>2347</v>
          </cell>
          <cell r="C84">
            <v>2409</v>
          </cell>
          <cell r="D84">
            <v>2132</v>
          </cell>
          <cell r="E84">
            <v>2626</v>
          </cell>
          <cell r="F84">
            <v>2159</v>
          </cell>
          <cell r="G84">
            <v>2222</v>
          </cell>
          <cell r="H84">
            <v>2483</v>
          </cell>
          <cell r="I84">
            <v>2321</v>
          </cell>
          <cell r="J84">
            <v>2662</v>
          </cell>
          <cell r="K84">
            <v>2340</v>
          </cell>
          <cell r="L84">
            <v>2032</v>
          </cell>
          <cell r="M84">
            <v>2366</v>
          </cell>
        </row>
        <row r="118">
          <cell r="B118">
            <v>283</v>
          </cell>
          <cell r="C118">
            <v>238</v>
          </cell>
          <cell r="D118">
            <v>254</v>
          </cell>
          <cell r="E118">
            <v>320</v>
          </cell>
          <cell r="F118">
            <v>216</v>
          </cell>
          <cell r="G118">
            <v>272</v>
          </cell>
          <cell r="H118">
            <v>314</v>
          </cell>
          <cell r="I118">
            <v>268</v>
          </cell>
          <cell r="J118">
            <v>281</v>
          </cell>
          <cell r="K118">
            <v>281</v>
          </cell>
          <cell r="L118">
            <v>245</v>
          </cell>
          <cell r="M118">
            <v>322</v>
          </cell>
        </row>
      </sheetData>
      <sheetData sheetId="14">
        <row r="16">
          <cell r="B16">
            <v>1204</v>
          </cell>
          <cell r="C16">
            <v>982</v>
          </cell>
          <cell r="D16">
            <v>854</v>
          </cell>
          <cell r="E16">
            <v>1179</v>
          </cell>
          <cell r="F16">
            <v>833</v>
          </cell>
          <cell r="G16">
            <v>962</v>
          </cell>
          <cell r="H16">
            <v>1025</v>
          </cell>
          <cell r="I16">
            <v>1043</v>
          </cell>
          <cell r="J16">
            <v>1172</v>
          </cell>
          <cell r="K16">
            <v>1234</v>
          </cell>
          <cell r="L16">
            <v>1145</v>
          </cell>
          <cell r="M16">
            <v>1243</v>
          </cell>
        </row>
        <row r="50">
          <cell r="B50">
            <v>762</v>
          </cell>
          <cell r="C50">
            <v>638</v>
          </cell>
          <cell r="D50">
            <v>698</v>
          </cell>
          <cell r="E50">
            <v>824</v>
          </cell>
          <cell r="F50">
            <v>705</v>
          </cell>
          <cell r="G50">
            <v>694</v>
          </cell>
          <cell r="H50">
            <v>793</v>
          </cell>
          <cell r="I50">
            <v>732</v>
          </cell>
          <cell r="J50">
            <v>761</v>
          </cell>
          <cell r="K50">
            <v>681</v>
          </cell>
          <cell r="L50">
            <v>749</v>
          </cell>
          <cell r="M50">
            <v>757</v>
          </cell>
        </row>
        <row r="84">
          <cell r="B84">
            <v>296</v>
          </cell>
          <cell r="C84">
            <v>258</v>
          </cell>
          <cell r="D84">
            <v>335</v>
          </cell>
          <cell r="E84">
            <v>328</v>
          </cell>
          <cell r="F84">
            <v>256</v>
          </cell>
          <cell r="G84">
            <v>293</v>
          </cell>
          <cell r="H84">
            <v>294</v>
          </cell>
          <cell r="I84">
            <v>321</v>
          </cell>
          <cell r="J84">
            <v>303</v>
          </cell>
          <cell r="K84">
            <v>287</v>
          </cell>
          <cell r="L84">
            <v>270</v>
          </cell>
          <cell r="M84">
            <v>278</v>
          </cell>
        </row>
        <row r="118">
          <cell r="B118">
            <v>56</v>
          </cell>
          <cell r="C118">
            <v>67</v>
          </cell>
          <cell r="D118">
            <v>421</v>
          </cell>
          <cell r="E118">
            <v>441</v>
          </cell>
          <cell r="F118">
            <v>390</v>
          </cell>
          <cell r="G118">
            <v>422</v>
          </cell>
          <cell r="H118">
            <v>425</v>
          </cell>
          <cell r="I118">
            <v>458</v>
          </cell>
          <cell r="J118">
            <v>487</v>
          </cell>
          <cell r="K118">
            <v>712</v>
          </cell>
          <cell r="L118">
            <v>711</v>
          </cell>
          <cell r="M118">
            <v>592</v>
          </cell>
        </row>
      </sheetData>
      <sheetData sheetId="15">
        <row r="16">
          <cell r="B16">
            <v>649</v>
          </cell>
          <cell r="C16">
            <v>769</v>
          </cell>
          <cell r="D16">
            <v>758</v>
          </cell>
          <cell r="E16">
            <v>789</v>
          </cell>
          <cell r="F16">
            <v>643</v>
          </cell>
          <cell r="G16">
            <v>684</v>
          </cell>
          <cell r="H16">
            <v>651</v>
          </cell>
          <cell r="I16">
            <v>672</v>
          </cell>
          <cell r="J16">
            <v>838</v>
          </cell>
          <cell r="K16">
            <v>859</v>
          </cell>
          <cell r="L16">
            <v>796</v>
          </cell>
          <cell r="M16">
            <v>845</v>
          </cell>
        </row>
        <row r="50">
          <cell r="B50">
            <v>143</v>
          </cell>
          <cell r="C50">
            <v>147</v>
          </cell>
          <cell r="D50">
            <v>124</v>
          </cell>
          <cell r="E50">
            <v>126</v>
          </cell>
          <cell r="F50">
            <v>96</v>
          </cell>
          <cell r="G50">
            <v>118</v>
          </cell>
          <cell r="H50">
            <v>105</v>
          </cell>
          <cell r="I50">
            <v>113</v>
          </cell>
          <cell r="J50">
            <v>145</v>
          </cell>
          <cell r="K50">
            <v>136</v>
          </cell>
          <cell r="L50">
            <v>117</v>
          </cell>
          <cell r="M50">
            <v>143</v>
          </cell>
        </row>
        <row r="84">
          <cell r="B84">
            <v>1424</v>
          </cell>
          <cell r="C84">
            <v>1185</v>
          </cell>
          <cell r="D84">
            <v>1117</v>
          </cell>
          <cell r="E84">
            <v>1316</v>
          </cell>
          <cell r="F84">
            <v>1279</v>
          </cell>
          <cell r="G84">
            <v>1260</v>
          </cell>
          <cell r="H84">
            <v>1274</v>
          </cell>
          <cell r="I84">
            <v>1226</v>
          </cell>
          <cell r="J84">
            <v>1386</v>
          </cell>
          <cell r="K84">
            <v>1331</v>
          </cell>
          <cell r="L84">
            <v>1303</v>
          </cell>
          <cell r="M84">
            <v>1649</v>
          </cell>
        </row>
        <row r="118">
          <cell r="B118">
            <v>126</v>
          </cell>
          <cell r="C118">
            <v>100</v>
          </cell>
          <cell r="D118">
            <v>125</v>
          </cell>
          <cell r="E118">
            <v>211</v>
          </cell>
          <cell r="F118">
            <v>214</v>
          </cell>
          <cell r="G118">
            <v>166</v>
          </cell>
          <cell r="H118">
            <v>167</v>
          </cell>
          <cell r="I118">
            <v>132</v>
          </cell>
          <cell r="J118">
            <v>208</v>
          </cell>
          <cell r="K118">
            <v>219</v>
          </cell>
          <cell r="L118">
            <v>218</v>
          </cell>
          <cell r="M118">
            <v>248</v>
          </cell>
        </row>
      </sheetData>
      <sheetData sheetId="16">
        <row r="16">
          <cell r="B16">
            <v>496</v>
          </cell>
          <cell r="C16">
            <v>524</v>
          </cell>
          <cell r="D16">
            <v>497</v>
          </cell>
          <cell r="E16">
            <v>524</v>
          </cell>
          <cell r="F16">
            <v>594</v>
          </cell>
          <cell r="G16">
            <v>606</v>
          </cell>
          <cell r="H16">
            <v>571</v>
          </cell>
          <cell r="I16">
            <v>532</v>
          </cell>
          <cell r="J16">
            <v>583</v>
          </cell>
          <cell r="K16">
            <v>592</v>
          </cell>
          <cell r="L16">
            <v>556</v>
          </cell>
          <cell r="M16">
            <v>661</v>
          </cell>
        </row>
        <row r="50">
          <cell r="B50">
            <v>921</v>
          </cell>
          <cell r="C50">
            <v>1113</v>
          </cell>
          <cell r="D50">
            <v>1069</v>
          </cell>
          <cell r="E50">
            <v>1152</v>
          </cell>
          <cell r="F50">
            <v>672</v>
          </cell>
          <cell r="G50">
            <v>896</v>
          </cell>
          <cell r="H50">
            <v>974</v>
          </cell>
          <cell r="I50">
            <v>1044</v>
          </cell>
          <cell r="J50">
            <v>1356</v>
          </cell>
          <cell r="K50">
            <v>1374</v>
          </cell>
          <cell r="L50">
            <v>1400</v>
          </cell>
          <cell r="M50">
            <v>1270</v>
          </cell>
        </row>
        <row r="84">
          <cell r="B84">
            <v>362</v>
          </cell>
          <cell r="C84">
            <v>227</v>
          </cell>
          <cell r="D84">
            <v>102</v>
          </cell>
          <cell r="E84">
            <v>120</v>
          </cell>
          <cell r="F84">
            <v>167</v>
          </cell>
          <cell r="G84">
            <v>267</v>
          </cell>
          <cell r="H84">
            <v>109</v>
          </cell>
          <cell r="I84">
            <v>107</v>
          </cell>
          <cell r="J84">
            <v>137</v>
          </cell>
          <cell r="K84">
            <v>118</v>
          </cell>
          <cell r="L84">
            <v>213</v>
          </cell>
          <cell r="M84">
            <v>329</v>
          </cell>
        </row>
        <row r="118">
          <cell r="B118">
            <v>809</v>
          </cell>
          <cell r="C118">
            <v>682</v>
          </cell>
          <cell r="D118">
            <v>697</v>
          </cell>
          <cell r="E118">
            <v>561</v>
          </cell>
          <cell r="F118">
            <v>630</v>
          </cell>
          <cell r="G118">
            <v>659</v>
          </cell>
          <cell r="H118">
            <v>606</v>
          </cell>
          <cell r="I118">
            <v>639</v>
          </cell>
          <cell r="J118">
            <v>660</v>
          </cell>
          <cell r="K118">
            <v>703</v>
          </cell>
          <cell r="L118">
            <v>541</v>
          </cell>
          <cell r="M118">
            <v>725</v>
          </cell>
        </row>
      </sheetData>
      <sheetData sheetId="17">
        <row r="16">
          <cell r="B16">
            <v>63</v>
          </cell>
          <cell r="C16">
            <v>59</v>
          </cell>
          <cell r="D16">
            <v>33</v>
          </cell>
          <cell r="E16">
            <v>52</v>
          </cell>
          <cell r="F16">
            <v>45</v>
          </cell>
          <cell r="G16">
            <v>25</v>
          </cell>
          <cell r="H16">
            <v>73</v>
          </cell>
          <cell r="I16">
            <v>77</v>
          </cell>
          <cell r="J16">
            <v>59</v>
          </cell>
          <cell r="K16">
            <v>63</v>
          </cell>
          <cell r="L16">
            <v>54</v>
          </cell>
          <cell r="M16">
            <v>46</v>
          </cell>
        </row>
        <row r="50">
          <cell r="B50">
            <v>727</v>
          </cell>
          <cell r="C50">
            <v>652</v>
          </cell>
          <cell r="D50">
            <v>731</v>
          </cell>
          <cell r="E50">
            <v>776</v>
          </cell>
          <cell r="F50">
            <v>637</v>
          </cell>
          <cell r="G50">
            <v>752</v>
          </cell>
          <cell r="H50">
            <v>767</v>
          </cell>
          <cell r="I50">
            <v>734</v>
          </cell>
          <cell r="J50">
            <v>911</v>
          </cell>
          <cell r="K50">
            <v>854</v>
          </cell>
          <cell r="L50">
            <v>806</v>
          </cell>
          <cell r="M50">
            <v>866</v>
          </cell>
        </row>
        <row r="84">
          <cell r="B84">
            <v>183</v>
          </cell>
          <cell r="C84">
            <v>308</v>
          </cell>
          <cell r="D84">
            <v>248</v>
          </cell>
          <cell r="E84">
            <v>280</v>
          </cell>
          <cell r="F84">
            <v>225</v>
          </cell>
          <cell r="G84">
            <v>216</v>
          </cell>
          <cell r="H84">
            <v>185</v>
          </cell>
          <cell r="I84">
            <v>184</v>
          </cell>
          <cell r="J84">
            <v>297</v>
          </cell>
          <cell r="K84">
            <v>300</v>
          </cell>
          <cell r="L84">
            <v>299</v>
          </cell>
          <cell r="M84">
            <v>296</v>
          </cell>
        </row>
        <row r="118">
          <cell r="B118">
            <v>532</v>
          </cell>
          <cell r="C118">
            <v>539</v>
          </cell>
          <cell r="D118">
            <v>502</v>
          </cell>
          <cell r="E118">
            <v>524</v>
          </cell>
          <cell r="F118">
            <v>450</v>
          </cell>
          <cell r="G118">
            <v>491</v>
          </cell>
          <cell r="H118">
            <v>590</v>
          </cell>
          <cell r="I118">
            <v>669</v>
          </cell>
          <cell r="J118">
            <v>716</v>
          </cell>
          <cell r="K118">
            <v>784</v>
          </cell>
          <cell r="L118">
            <v>618</v>
          </cell>
          <cell r="M118">
            <v>860</v>
          </cell>
        </row>
      </sheetData>
      <sheetData sheetId="18">
        <row r="16">
          <cell r="B16">
            <v>145</v>
          </cell>
          <cell r="C16">
            <v>181</v>
          </cell>
          <cell r="D16">
            <v>151</v>
          </cell>
          <cell r="E16">
            <v>143</v>
          </cell>
          <cell r="F16">
            <v>118</v>
          </cell>
          <cell r="G16">
            <v>20</v>
          </cell>
          <cell r="H16">
            <v>94</v>
          </cell>
          <cell r="I16">
            <v>66</v>
          </cell>
          <cell r="J16">
            <v>33</v>
          </cell>
          <cell r="K16">
            <v>31</v>
          </cell>
          <cell r="L16">
            <v>95</v>
          </cell>
          <cell r="M16">
            <v>60</v>
          </cell>
        </row>
        <row r="50">
          <cell r="B50">
            <v>824</v>
          </cell>
          <cell r="C50">
            <v>838</v>
          </cell>
          <cell r="D50">
            <v>843</v>
          </cell>
          <cell r="E50">
            <v>839</v>
          </cell>
          <cell r="F50">
            <v>750</v>
          </cell>
          <cell r="G50">
            <v>799</v>
          </cell>
          <cell r="H50">
            <v>827</v>
          </cell>
          <cell r="I50">
            <v>826</v>
          </cell>
          <cell r="J50">
            <v>921</v>
          </cell>
          <cell r="K50">
            <v>1028</v>
          </cell>
          <cell r="L50">
            <v>917</v>
          </cell>
          <cell r="M50">
            <v>999</v>
          </cell>
        </row>
        <row r="84">
          <cell r="B84">
            <v>64</v>
          </cell>
          <cell r="C84">
            <v>82</v>
          </cell>
          <cell r="D84">
            <v>109</v>
          </cell>
          <cell r="E84">
            <v>140</v>
          </cell>
          <cell r="F84">
            <v>141</v>
          </cell>
          <cell r="G84">
            <v>134</v>
          </cell>
          <cell r="H84">
            <v>183</v>
          </cell>
          <cell r="I84">
            <v>176</v>
          </cell>
          <cell r="J84">
            <v>177</v>
          </cell>
          <cell r="K84">
            <v>196</v>
          </cell>
          <cell r="L84">
            <v>145</v>
          </cell>
          <cell r="M84">
            <v>195</v>
          </cell>
        </row>
        <row r="118">
          <cell r="B118">
            <v>662</v>
          </cell>
          <cell r="C118">
            <v>692</v>
          </cell>
          <cell r="D118">
            <v>707</v>
          </cell>
          <cell r="E118">
            <v>756</v>
          </cell>
          <cell r="F118">
            <v>607</v>
          </cell>
          <cell r="G118">
            <v>576</v>
          </cell>
          <cell r="H118">
            <v>627</v>
          </cell>
          <cell r="I118">
            <v>633</v>
          </cell>
          <cell r="J118">
            <v>824</v>
          </cell>
          <cell r="K118">
            <v>724</v>
          </cell>
          <cell r="L118">
            <v>712</v>
          </cell>
          <cell r="M118">
            <v>855</v>
          </cell>
        </row>
      </sheetData>
      <sheetData sheetId="19">
        <row r="16">
          <cell r="B16">
            <v>93</v>
          </cell>
          <cell r="C16">
            <v>20</v>
          </cell>
          <cell r="D16">
            <v>81</v>
          </cell>
          <cell r="E16">
            <v>133</v>
          </cell>
          <cell r="F16">
            <v>130</v>
          </cell>
          <cell r="G16">
            <v>41</v>
          </cell>
          <cell r="H16">
            <v>77</v>
          </cell>
          <cell r="I16">
            <v>98</v>
          </cell>
          <cell r="J16">
            <v>156</v>
          </cell>
          <cell r="K16">
            <v>146</v>
          </cell>
          <cell r="L16">
            <v>158</v>
          </cell>
          <cell r="M16">
            <v>180</v>
          </cell>
        </row>
        <row r="50">
          <cell r="B50">
            <v>1294</v>
          </cell>
          <cell r="C50">
            <v>1312</v>
          </cell>
          <cell r="D50">
            <v>1272</v>
          </cell>
          <cell r="E50">
            <v>1406</v>
          </cell>
          <cell r="F50">
            <v>1076</v>
          </cell>
          <cell r="G50">
            <v>1272</v>
          </cell>
          <cell r="H50">
            <v>1697</v>
          </cell>
          <cell r="I50">
            <v>1609</v>
          </cell>
          <cell r="J50">
            <v>1676</v>
          </cell>
          <cell r="K50">
            <v>1634</v>
          </cell>
          <cell r="L50">
            <v>1584</v>
          </cell>
          <cell r="M50">
            <v>1610</v>
          </cell>
        </row>
        <row r="84">
          <cell r="B84">
            <v>189</v>
          </cell>
          <cell r="C84">
            <v>136</v>
          </cell>
          <cell r="D84">
            <v>152</v>
          </cell>
          <cell r="E84">
            <v>157</v>
          </cell>
          <cell r="F84">
            <v>131</v>
          </cell>
          <cell r="G84">
            <v>155</v>
          </cell>
          <cell r="H84">
            <v>137</v>
          </cell>
          <cell r="I84">
            <v>197</v>
          </cell>
          <cell r="J84">
            <v>219</v>
          </cell>
          <cell r="K84">
            <v>205</v>
          </cell>
          <cell r="L84">
            <v>194</v>
          </cell>
          <cell r="M84">
            <v>231</v>
          </cell>
        </row>
        <row r="118">
          <cell r="B118">
            <v>607</v>
          </cell>
          <cell r="C118">
            <v>592</v>
          </cell>
          <cell r="D118">
            <v>393</v>
          </cell>
          <cell r="E118">
            <v>633</v>
          </cell>
          <cell r="F118">
            <v>511</v>
          </cell>
          <cell r="G118">
            <v>670</v>
          </cell>
          <cell r="H118">
            <v>633</v>
          </cell>
          <cell r="I118">
            <v>661</v>
          </cell>
          <cell r="J118">
            <v>768</v>
          </cell>
          <cell r="K118">
            <v>760</v>
          </cell>
          <cell r="L118">
            <v>633</v>
          </cell>
          <cell r="M118">
            <v>612</v>
          </cell>
        </row>
      </sheetData>
      <sheetData sheetId="20"/>
      <sheetData sheetId="21"/>
      <sheetData sheetId="22">
        <row r="16">
          <cell r="B16">
            <v>168</v>
          </cell>
          <cell r="C16">
            <v>226</v>
          </cell>
          <cell r="D16">
            <v>192</v>
          </cell>
          <cell r="E16">
            <v>231</v>
          </cell>
          <cell r="F16">
            <v>168</v>
          </cell>
          <cell r="G16">
            <v>193</v>
          </cell>
          <cell r="H16">
            <v>167</v>
          </cell>
          <cell r="I16">
            <v>168</v>
          </cell>
          <cell r="J16">
            <v>192</v>
          </cell>
          <cell r="K16">
            <v>154</v>
          </cell>
          <cell r="L16">
            <v>139</v>
          </cell>
          <cell r="M16">
            <v>167</v>
          </cell>
        </row>
        <row r="50">
          <cell r="B50">
            <v>762</v>
          </cell>
          <cell r="C50">
            <v>716</v>
          </cell>
          <cell r="D50">
            <v>651</v>
          </cell>
          <cell r="E50">
            <v>809</v>
          </cell>
          <cell r="F50">
            <v>634</v>
          </cell>
          <cell r="G50">
            <v>849</v>
          </cell>
          <cell r="H50">
            <v>771</v>
          </cell>
          <cell r="I50">
            <v>705</v>
          </cell>
          <cell r="J50">
            <v>798</v>
          </cell>
          <cell r="K50">
            <v>818</v>
          </cell>
          <cell r="L50">
            <v>757</v>
          </cell>
          <cell r="M50">
            <v>868</v>
          </cell>
        </row>
        <row r="84">
          <cell r="B84">
            <v>408</v>
          </cell>
          <cell r="C84">
            <v>560</v>
          </cell>
          <cell r="D84">
            <v>607</v>
          </cell>
          <cell r="E84">
            <v>572</v>
          </cell>
          <cell r="F84">
            <v>415</v>
          </cell>
          <cell r="G84">
            <v>449</v>
          </cell>
          <cell r="H84">
            <v>533</v>
          </cell>
          <cell r="I84">
            <v>518</v>
          </cell>
          <cell r="J84">
            <v>583</v>
          </cell>
          <cell r="K84">
            <v>634</v>
          </cell>
          <cell r="L84">
            <v>578</v>
          </cell>
          <cell r="M84">
            <v>586</v>
          </cell>
        </row>
        <row r="118">
          <cell r="B118">
            <v>1491</v>
          </cell>
          <cell r="C118">
            <v>1412</v>
          </cell>
          <cell r="D118">
            <v>1761</v>
          </cell>
          <cell r="E118">
            <v>1889</v>
          </cell>
          <cell r="F118">
            <v>1364</v>
          </cell>
          <cell r="G118">
            <v>1339</v>
          </cell>
          <cell r="H118">
            <v>1611</v>
          </cell>
          <cell r="I118">
            <v>1474</v>
          </cell>
          <cell r="J118">
            <v>1806</v>
          </cell>
          <cell r="K118">
            <v>1664</v>
          </cell>
          <cell r="L118">
            <v>1582</v>
          </cell>
          <cell r="M118">
            <v>1469</v>
          </cell>
        </row>
      </sheetData>
      <sheetData sheetId="23"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86</v>
          </cell>
          <cell r="G16">
            <v>164</v>
          </cell>
          <cell r="H16">
            <v>240</v>
          </cell>
          <cell r="I16">
            <v>250</v>
          </cell>
          <cell r="J16">
            <v>358</v>
          </cell>
          <cell r="K16">
            <v>415</v>
          </cell>
          <cell r="L16">
            <v>424</v>
          </cell>
          <cell r="M16">
            <v>490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AB63"/>
  <sheetViews>
    <sheetView tabSelected="1" workbookViewId="0">
      <selection activeCell="D33" sqref="D33"/>
    </sheetView>
  </sheetViews>
  <sheetFormatPr defaultColWidth="8.85546875" defaultRowHeight="12.75" x14ac:dyDescent="0.2"/>
  <cols>
    <col min="1" max="1" width="26.28515625" customWidth="1"/>
    <col min="2" max="2" width="13.42578125" customWidth="1"/>
  </cols>
  <sheetData>
    <row r="1" spans="1:3" ht="15.75" x14ac:dyDescent="0.25">
      <c r="A1" s="1"/>
    </row>
    <row r="2" spans="1:3" ht="15.75" x14ac:dyDescent="0.25">
      <c r="A2" s="1" t="s">
        <v>82</v>
      </c>
    </row>
    <row r="3" spans="1:3" ht="15.75" x14ac:dyDescent="0.25">
      <c r="A3" s="1" t="s">
        <v>155</v>
      </c>
    </row>
    <row r="4" spans="1:3" ht="15.75" x14ac:dyDescent="0.25">
      <c r="A4" s="1"/>
    </row>
    <row r="5" spans="1:3" ht="15.75" x14ac:dyDescent="0.25">
      <c r="A5" s="1" t="s">
        <v>183</v>
      </c>
      <c r="B5" s="49"/>
    </row>
    <row r="6" spans="1:3" ht="15.75" x14ac:dyDescent="0.25">
      <c r="A6" s="1" t="s">
        <v>182</v>
      </c>
      <c r="B6" s="56" t="s">
        <v>259</v>
      </c>
      <c r="C6" s="44"/>
    </row>
    <row r="8" spans="1:3" x14ac:dyDescent="0.2">
      <c r="A8" s="141" t="s">
        <v>74</v>
      </c>
    </row>
    <row r="9" spans="1:3" x14ac:dyDescent="0.2">
      <c r="A9" s="129" t="s">
        <v>177</v>
      </c>
      <c r="B9" s="51">
        <f>Visits!J14</f>
        <v>1383.1999999999998</v>
      </c>
    </row>
    <row r="10" spans="1:3" x14ac:dyDescent="0.2">
      <c r="A10" s="46" t="s">
        <v>179</v>
      </c>
      <c r="B10" s="51">
        <f>Visits!J19</f>
        <v>1317.3333333333335</v>
      </c>
    </row>
    <row r="11" spans="1:3" x14ac:dyDescent="0.2">
      <c r="A11" s="46" t="s">
        <v>180</v>
      </c>
      <c r="B11" s="51">
        <f>Visits!J24</f>
        <v>355.68</v>
      </c>
    </row>
    <row r="13" spans="1:3" x14ac:dyDescent="0.2">
      <c r="A13" s="46" t="s">
        <v>178</v>
      </c>
      <c r="B13" s="183">
        <f>Visits!J26</f>
        <v>3056.2133333333331</v>
      </c>
    </row>
    <row r="14" spans="1:3" x14ac:dyDescent="0.2">
      <c r="B14" s="6"/>
    </row>
    <row r="15" spans="1:3" x14ac:dyDescent="0.2">
      <c r="A15" s="142" t="s">
        <v>75</v>
      </c>
      <c r="B15" s="6"/>
    </row>
    <row r="16" spans="1:3" x14ac:dyDescent="0.2">
      <c r="A16" s="20" t="s">
        <v>53</v>
      </c>
      <c r="B16" s="6">
        <f>+Revenue!G18</f>
        <v>105000</v>
      </c>
    </row>
    <row r="17" spans="1:28" x14ac:dyDescent="0.2">
      <c r="A17" s="20" t="s">
        <v>76</v>
      </c>
      <c r="B17" s="6">
        <f>+Revenue!G35</f>
        <v>398361.59999999998</v>
      </c>
    </row>
    <row r="18" spans="1:28" x14ac:dyDescent="0.2">
      <c r="A18" s="20" t="s">
        <v>9</v>
      </c>
      <c r="B18" s="6"/>
    </row>
    <row r="19" spans="1:28" x14ac:dyDescent="0.2">
      <c r="A19" s="46" t="s">
        <v>181</v>
      </c>
      <c r="B19" s="183">
        <f>SUM(B16:B18)</f>
        <v>503361.6</v>
      </c>
    </row>
    <row r="20" spans="1:28" x14ac:dyDescent="0.2">
      <c r="B20" s="6"/>
    </row>
    <row r="21" spans="1:28" x14ac:dyDescent="0.2">
      <c r="A21" s="142" t="s">
        <v>77</v>
      </c>
      <c r="B21" s="6"/>
    </row>
    <row r="22" spans="1:28" x14ac:dyDescent="0.2">
      <c r="A22" s="20" t="s">
        <v>78</v>
      </c>
      <c r="B22" s="6">
        <f>'Salary Rev'!AE19</f>
        <v>222001</v>
      </c>
      <c r="C22" s="47"/>
      <c r="E22" s="47"/>
    </row>
    <row r="23" spans="1:28" x14ac:dyDescent="0.2">
      <c r="A23" s="143" t="s">
        <v>271</v>
      </c>
      <c r="B23" s="6">
        <f>+B22*D23</f>
        <v>0</v>
      </c>
      <c r="D23" s="21">
        <v>0</v>
      </c>
      <c r="E23" s="48"/>
    </row>
    <row r="24" spans="1:28" x14ac:dyDescent="0.2">
      <c r="A24" s="20" t="s">
        <v>79</v>
      </c>
      <c r="B24" s="6">
        <f>+(+B22+B23)*D24</f>
        <v>58830.264999999999</v>
      </c>
      <c r="D24" s="12">
        <v>0.26500000000000001</v>
      </c>
      <c r="E24" s="47"/>
    </row>
    <row r="25" spans="1:28" x14ac:dyDescent="0.2">
      <c r="A25" s="20" t="s">
        <v>83</v>
      </c>
      <c r="B25" s="6">
        <v>200000</v>
      </c>
      <c r="D25" s="12"/>
      <c r="E25" s="43"/>
    </row>
    <row r="26" spans="1:28" x14ac:dyDescent="0.2">
      <c r="D26" s="12"/>
    </row>
    <row r="27" spans="1:28" x14ac:dyDescent="0.2">
      <c r="A27" s="142" t="s">
        <v>80</v>
      </c>
      <c r="B27" s="183">
        <f>SUM(B22:B25)</f>
        <v>480831.26500000001</v>
      </c>
      <c r="D27" s="12"/>
    </row>
    <row r="28" spans="1:28" x14ac:dyDescent="0.2">
      <c r="B28" s="6"/>
      <c r="D28" s="12"/>
    </row>
    <row r="29" spans="1:28" x14ac:dyDescent="0.2">
      <c r="A29" s="142" t="s">
        <v>81</v>
      </c>
      <c r="B29" s="6">
        <f>+B19-B27</f>
        <v>22530.334999999963</v>
      </c>
      <c r="D29" s="12"/>
    </row>
    <row r="30" spans="1:28" x14ac:dyDescent="0.2">
      <c r="B30" s="6"/>
      <c r="D30" s="12"/>
    </row>
    <row r="31" spans="1:28" x14ac:dyDescent="0.2"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x14ac:dyDescent="0.2"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1:28" x14ac:dyDescent="0.2">
      <c r="A33" s="49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1:28" x14ac:dyDescent="0.2"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spans="1:28" x14ac:dyDescent="0.2"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spans="1:28" x14ac:dyDescent="0.2"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 spans="1:28" x14ac:dyDescent="0.2"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</row>
    <row r="38" spans="1:28" x14ac:dyDescent="0.2"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</row>
    <row r="39" spans="1:28" x14ac:dyDescent="0.2"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1:28" x14ac:dyDescent="0.2"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8" x14ac:dyDescent="0.2"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8" x14ac:dyDescent="0.2">
      <c r="A42" s="20"/>
    </row>
    <row r="43" spans="1:28" x14ac:dyDescent="0.2">
      <c r="A43" s="20"/>
    </row>
    <row r="44" spans="1:28" x14ac:dyDescent="0.2">
      <c r="A44" s="20"/>
    </row>
    <row r="46" spans="1:28" x14ac:dyDescent="0.2">
      <c r="F46" s="20"/>
    </row>
    <row r="47" spans="1:28" x14ac:dyDescent="0.2">
      <c r="F47" s="20"/>
    </row>
    <row r="48" spans="1:28" x14ac:dyDescent="0.2">
      <c r="F48" s="20"/>
    </row>
    <row r="49" spans="1:1" x14ac:dyDescent="0.2">
      <c r="A49" s="125"/>
    </row>
    <row r="50" spans="1:1" x14ac:dyDescent="0.2">
      <c r="A50" s="126"/>
    </row>
    <row r="51" spans="1:1" ht="15" x14ac:dyDescent="0.2">
      <c r="A51" s="127"/>
    </row>
    <row r="52" spans="1:1" ht="15" x14ac:dyDescent="0.2">
      <c r="A52" s="127"/>
    </row>
    <row r="53" spans="1:1" ht="15" x14ac:dyDescent="0.2">
      <c r="A53" s="128"/>
    </row>
    <row r="54" spans="1:1" ht="15" x14ac:dyDescent="0.2">
      <c r="A54" s="55"/>
    </row>
    <row r="55" spans="1:1" ht="15" x14ac:dyDescent="0.2">
      <c r="A55" s="55"/>
    </row>
    <row r="56" spans="1:1" ht="15" x14ac:dyDescent="0.2">
      <c r="A56" s="55"/>
    </row>
    <row r="57" spans="1:1" ht="15" x14ac:dyDescent="0.2">
      <c r="A57" s="55"/>
    </row>
    <row r="58" spans="1:1" ht="15" x14ac:dyDescent="0.2">
      <c r="A58" s="55"/>
    </row>
    <row r="59" spans="1:1" ht="15" x14ac:dyDescent="0.2">
      <c r="A59" s="58"/>
    </row>
    <row r="60" spans="1:1" ht="15" x14ac:dyDescent="0.2">
      <c r="A60" s="58"/>
    </row>
    <row r="61" spans="1:1" ht="15" x14ac:dyDescent="0.2">
      <c r="A61" s="58"/>
    </row>
    <row r="62" spans="1:1" ht="15" x14ac:dyDescent="0.2">
      <c r="A62" s="55"/>
    </row>
    <row r="63" spans="1:1" ht="15" x14ac:dyDescent="0.2">
      <c r="A63" s="55"/>
    </row>
  </sheetData>
  <phoneticPr fontId="6" type="noConversion"/>
  <printOptions gridLines="1"/>
  <pageMargins left="0.75" right="0.75" top="1" bottom="1" header="0.5" footer="0.5"/>
  <pageSetup orientation="portrait" r:id="rId1"/>
  <headerFooter alignWithMargins="0">
    <oddFooter>&amp;L&amp;F&amp;A&amp;R&amp;D&amp;T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M47"/>
  <sheetViews>
    <sheetView topLeftCell="A7" zoomScaleNormal="100" zoomScalePageLayoutView="80" workbookViewId="0">
      <selection activeCell="G35" sqref="G35"/>
    </sheetView>
  </sheetViews>
  <sheetFormatPr defaultColWidth="8.85546875" defaultRowHeight="12.75" x14ac:dyDescent="0.2"/>
  <cols>
    <col min="1" max="1" width="34.7109375" customWidth="1"/>
    <col min="2" max="3" width="13.85546875" bestFit="1" customWidth="1"/>
    <col min="4" max="4" width="15" customWidth="1"/>
    <col min="5" max="5" width="12.42578125" bestFit="1" customWidth="1"/>
    <col min="7" max="7" width="10.85546875" customWidth="1"/>
    <col min="9" max="9" width="10.85546875" customWidth="1"/>
  </cols>
  <sheetData>
    <row r="1" spans="1:13" ht="15.75" x14ac:dyDescent="0.25">
      <c r="A1" s="1"/>
      <c r="L1" s="73"/>
      <c r="M1" s="73"/>
    </row>
    <row r="2" spans="1:13" ht="15.75" x14ac:dyDescent="0.25">
      <c r="A2" s="1" t="s">
        <v>54</v>
      </c>
      <c r="L2" s="74"/>
      <c r="M2" s="73"/>
    </row>
    <row r="3" spans="1:13" ht="15.75" x14ac:dyDescent="0.25">
      <c r="A3" s="1" t="s">
        <v>164</v>
      </c>
      <c r="L3" s="74"/>
      <c r="M3" s="73"/>
    </row>
    <row r="4" spans="1:13" ht="15.75" x14ac:dyDescent="0.25">
      <c r="A4" s="1" t="s">
        <v>183</v>
      </c>
      <c r="B4" s="49"/>
      <c r="L4" s="74"/>
      <c r="M4" s="73"/>
    </row>
    <row r="5" spans="1:13" ht="15.75" x14ac:dyDescent="0.25">
      <c r="A5" s="1" t="s">
        <v>182</v>
      </c>
      <c r="B5" s="56" t="s">
        <v>259</v>
      </c>
      <c r="C5" s="44"/>
      <c r="L5" s="74"/>
      <c r="M5" s="73"/>
    </row>
    <row r="6" spans="1:13" x14ac:dyDescent="0.2">
      <c r="H6" s="47"/>
      <c r="L6" s="74"/>
      <c r="M6" s="73"/>
    </row>
    <row r="7" spans="1:13" x14ac:dyDescent="0.2">
      <c r="A7" s="3" t="s">
        <v>69</v>
      </c>
      <c r="L7" s="74"/>
      <c r="M7" s="73"/>
    </row>
    <row r="8" spans="1:13" x14ac:dyDescent="0.2">
      <c r="A8" t="s">
        <v>55</v>
      </c>
      <c r="B8" t="s">
        <v>0</v>
      </c>
      <c r="G8" t="s">
        <v>1</v>
      </c>
      <c r="I8" t="s">
        <v>185</v>
      </c>
      <c r="J8" t="s">
        <v>186</v>
      </c>
    </row>
    <row r="9" spans="1:13" x14ac:dyDescent="0.2">
      <c r="A9" s="52" t="s">
        <v>272</v>
      </c>
      <c r="B9" s="52"/>
      <c r="C9" s="52"/>
      <c r="D9" s="52"/>
      <c r="E9" s="45"/>
      <c r="F9" s="53"/>
      <c r="G9" s="115">
        <v>50000</v>
      </c>
      <c r="I9">
        <v>0.1</v>
      </c>
      <c r="J9">
        <f>G9*I9</f>
        <v>5000</v>
      </c>
    </row>
    <row r="10" spans="1:13" x14ac:dyDescent="0.2">
      <c r="A10" s="52" t="s">
        <v>273</v>
      </c>
      <c r="B10" s="52"/>
      <c r="C10" s="52"/>
      <c r="D10" s="52"/>
      <c r="E10" s="45"/>
      <c r="F10" s="53"/>
      <c r="G10" s="115">
        <v>35000</v>
      </c>
      <c r="I10">
        <v>0.1</v>
      </c>
      <c r="J10">
        <f t="shared" ref="J10:J13" si="0">G10*I10</f>
        <v>3500</v>
      </c>
    </row>
    <row r="11" spans="1:13" x14ac:dyDescent="0.2">
      <c r="A11" s="52" t="s">
        <v>274</v>
      </c>
      <c r="B11" s="52"/>
      <c r="C11" s="52"/>
      <c r="D11" s="52"/>
      <c r="E11" s="45"/>
      <c r="F11" s="53"/>
      <c r="G11" s="115">
        <v>10000</v>
      </c>
      <c r="I11">
        <v>0.19</v>
      </c>
      <c r="J11">
        <f t="shared" si="0"/>
        <v>1900</v>
      </c>
    </row>
    <row r="12" spans="1:13" x14ac:dyDescent="0.2">
      <c r="A12" s="52" t="s">
        <v>275</v>
      </c>
      <c r="B12" s="52"/>
      <c r="C12" s="52"/>
      <c r="D12" s="52"/>
      <c r="E12" s="45"/>
      <c r="F12" s="53"/>
      <c r="G12" s="115">
        <v>5000</v>
      </c>
      <c r="I12" s="46">
        <v>0.12</v>
      </c>
      <c r="J12">
        <f t="shared" si="0"/>
        <v>600</v>
      </c>
    </row>
    <row r="13" spans="1:13" x14ac:dyDescent="0.2">
      <c r="A13" s="52" t="s">
        <v>276</v>
      </c>
      <c r="B13" s="52"/>
      <c r="C13" s="52"/>
      <c r="D13" s="52"/>
      <c r="E13" s="45"/>
      <c r="F13" s="53"/>
      <c r="G13" s="115">
        <v>5000</v>
      </c>
      <c r="I13" s="46">
        <v>0.19500000000000001</v>
      </c>
      <c r="J13">
        <f t="shared" si="0"/>
        <v>975</v>
      </c>
    </row>
    <row r="14" spans="1:13" x14ac:dyDescent="0.2">
      <c r="G14" s="114"/>
      <c r="H14" s="43"/>
      <c r="I14" s="44" t="s">
        <v>187</v>
      </c>
      <c r="J14" s="44">
        <f>SUM(J9:J13)</f>
        <v>11975</v>
      </c>
    </row>
    <row r="15" spans="1:13" x14ac:dyDescent="0.2">
      <c r="F15" s="42"/>
      <c r="I15" s="46"/>
      <c r="M15" s="133"/>
    </row>
    <row r="16" spans="1:13" x14ac:dyDescent="0.2">
      <c r="G16" s="9"/>
      <c r="I16" s="46"/>
      <c r="M16" s="133"/>
    </row>
    <row r="17" spans="1:13" x14ac:dyDescent="0.2">
      <c r="G17" s="9"/>
    </row>
    <row r="18" spans="1:13" ht="13.5" thickBot="1" x14ac:dyDescent="0.25">
      <c r="A18" s="142" t="s">
        <v>71</v>
      </c>
      <c r="G18" s="144">
        <f>SUM(G9:G16)</f>
        <v>105000</v>
      </c>
    </row>
    <row r="19" spans="1:13" ht="13.5" thickTop="1" x14ac:dyDescent="0.2">
      <c r="G19" s="9"/>
    </row>
    <row r="20" spans="1:13" x14ac:dyDescent="0.2">
      <c r="G20" s="9"/>
    </row>
    <row r="21" spans="1:13" x14ac:dyDescent="0.2">
      <c r="A21" s="44" t="s">
        <v>57</v>
      </c>
      <c r="D21" s="2" t="s">
        <v>58</v>
      </c>
      <c r="G21" s="9"/>
    </row>
    <row r="22" spans="1:13" ht="13.5" thickBot="1" x14ac:dyDescent="0.25">
      <c r="B22" s="184" t="s">
        <v>60</v>
      </c>
      <c r="C22" s="184"/>
      <c r="D22" s="2" t="s">
        <v>59</v>
      </c>
      <c r="G22" s="9" t="s">
        <v>2</v>
      </c>
    </row>
    <row r="23" spans="1:13" x14ac:dyDescent="0.2">
      <c r="B23" s="22" t="s">
        <v>153</v>
      </c>
      <c r="C23" s="22" t="s">
        <v>9</v>
      </c>
      <c r="D23" s="2" t="s">
        <v>61</v>
      </c>
      <c r="G23" s="9" t="s">
        <v>58</v>
      </c>
      <c r="I23" s="133"/>
      <c r="J23" s="133"/>
      <c r="K23" s="133"/>
      <c r="L23" s="133"/>
      <c r="M23" s="133"/>
    </row>
    <row r="24" spans="1:13" x14ac:dyDescent="0.2">
      <c r="A24" t="s">
        <v>70</v>
      </c>
      <c r="B24" s="9"/>
      <c r="C24" s="9"/>
      <c r="D24" s="10"/>
      <c r="E24" s="124"/>
      <c r="G24" s="9"/>
      <c r="I24" s="133"/>
      <c r="J24" s="133"/>
      <c r="K24" s="133"/>
      <c r="L24" s="133"/>
      <c r="M24" s="133"/>
    </row>
    <row r="25" spans="1:13" x14ac:dyDescent="0.2">
      <c r="A25" t="s">
        <v>62</v>
      </c>
      <c r="B25" s="54">
        <f>Visits!C38+Visits!C66</f>
        <v>945.18666666666661</v>
      </c>
      <c r="C25" s="8"/>
      <c r="D25" s="131">
        <v>200</v>
      </c>
      <c r="E25" s="4"/>
      <c r="F25" s="4"/>
      <c r="G25" s="6">
        <f>(B25+C25)*D25</f>
        <v>189037.33333333331</v>
      </c>
      <c r="I25" s="134"/>
      <c r="J25" s="133"/>
      <c r="K25" s="133"/>
      <c r="L25" s="133"/>
      <c r="M25" s="133"/>
    </row>
    <row r="26" spans="1:13" x14ac:dyDescent="0.2">
      <c r="A26" t="s">
        <v>63</v>
      </c>
      <c r="B26" s="54">
        <f>Visits!C39+Visits!C67</f>
        <v>0</v>
      </c>
      <c r="C26" s="8"/>
      <c r="D26" s="130">
        <v>0</v>
      </c>
      <c r="E26" s="6"/>
      <c r="F26" s="6"/>
      <c r="G26" s="6">
        <f t="shared" ref="G26:G34" si="1">(B26+C26)*D26</f>
        <v>0</v>
      </c>
      <c r="I26" s="134"/>
      <c r="J26" s="133"/>
      <c r="K26" s="133"/>
      <c r="L26" s="133"/>
      <c r="M26" s="134"/>
    </row>
    <row r="27" spans="1:13" x14ac:dyDescent="0.2">
      <c r="A27" t="s">
        <v>64</v>
      </c>
      <c r="B27" s="54">
        <f>Visits!C40+Visits!C68</f>
        <v>0</v>
      </c>
      <c r="C27" s="8"/>
      <c r="D27" s="130">
        <v>0</v>
      </c>
      <c r="E27" s="6"/>
      <c r="F27" s="6"/>
      <c r="G27" s="6">
        <f t="shared" si="1"/>
        <v>0</v>
      </c>
      <c r="I27" s="134"/>
      <c r="J27" s="133"/>
      <c r="K27" s="133"/>
      <c r="L27" s="133"/>
      <c r="M27" s="133"/>
    </row>
    <row r="28" spans="1:13" x14ac:dyDescent="0.2">
      <c r="A28" t="s">
        <v>65</v>
      </c>
      <c r="B28" s="54">
        <f>Visits!C41+Visits!C69</f>
        <v>494.6586666666667</v>
      </c>
      <c r="C28" s="8"/>
      <c r="D28" s="131">
        <v>0</v>
      </c>
      <c r="E28" s="6"/>
      <c r="F28" s="6"/>
      <c r="G28" s="6">
        <f t="shared" si="1"/>
        <v>0</v>
      </c>
      <c r="I28" s="134"/>
      <c r="J28" s="133"/>
      <c r="K28" s="133"/>
      <c r="L28" s="133"/>
      <c r="M28" s="133"/>
    </row>
    <row r="29" spans="1:13" x14ac:dyDescent="0.2">
      <c r="A29" t="s">
        <v>66</v>
      </c>
      <c r="B29" s="54">
        <f>Visits!C42+Visits!C70</f>
        <v>27.005333333333333</v>
      </c>
      <c r="C29" s="8"/>
      <c r="D29" s="131">
        <v>120</v>
      </c>
      <c r="E29" s="6"/>
      <c r="F29" s="6"/>
      <c r="G29" s="6">
        <f t="shared" si="1"/>
        <v>3240.64</v>
      </c>
      <c r="I29" s="133"/>
      <c r="J29" s="133"/>
      <c r="K29" s="133"/>
      <c r="L29" s="133"/>
      <c r="M29" s="133"/>
    </row>
    <row r="30" spans="1:13" x14ac:dyDescent="0.2">
      <c r="A30" t="s">
        <v>67</v>
      </c>
      <c r="B30" s="54">
        <f>Visits!C43+Visits!C71</f>
        <v>644.17599999999993</v>
      </c>
      <c r="C30" s="8"/>
      <c r="D30" s="131">
        <v>60</v>
      </c>
      <c r="E30" s="6"/>
      <c r="F30" s="6"/>
      <c r="G30" s="6">
        <f t="shared" si="1"/>
        <v>38650.559999999998</v>
      </c>
      <c r="I30" s="134"/>
      <c r="J30" s="133"/>
      <c r="K30" s="133"/>
      <c r="L30" s="133"/>
      <c r="M30" s="133"/>
    </row>
    <row r="31" spans="1:13" x14ac:dyDescent="0.2">
      <c r="A31" t="s">
        <v>68</v>
      </c>
      <c r="B31" s="54">
        <f>Visits!C44+Visits!C72</f>
        <v>0</v>
      </c>
      <c r="C31" s="8"/>
      <c r="D31" s="130">
        <v>0</v>
      </c>
      <c r="E31" s="6"/>
      <c r="F31" s="6"/>
      <c r="G31" s="6">
        <f t="shared" si="1"/>
        <v>0</v>
      </c>
      <c r="I31" s="133"/>
      <c r="J31" s="133"/>
      <c r="K31" s="133"/>
      <c r="L31" s="133"/>
      <c r="M31" s="133"/>
    </row>
    <row r="32" spans="1:13" x14ac:dyDescent="0.2">
      <c r="A32" s="46" t="s">
        <v>174</v>
      </c>
      <c r="B32" s="54">
        <f>Visits!C45+Visits!C73</f>
        <v>837.16533333333336</v>
      </c>
      <c r="C32" s="8"/>
      <c r="D32" s="131">
        <v>200</v>
      </c>
      <c r="E32" s="6"/>
      <c r="F32" s="6"/>
      <c r="G32" s="6">
        <f t="shared" si="1"/>
        <v>167433.06666666668</v>
      </c>
      <c r="I32" s="133"/>
      <c r="J32" s="133"/>
      <c r="K32" s="133"/>
      <c r="L32" s="133"/>
      <c r="M32" s="133"/>
    </row>
    <row r="33" spans="1:13" x14ac:dyDescent="0.2">
      <c r="A33" s="46" t="s">
        <v>175</v>
      </c>
      <c r="B33" s="54">
        <f>Visits!C46+Visits!C74</f>
        <v>108.02133333333333</v>
      </c>
      <c r="C33" s="8"/>
      <c r="D33" s="57" t="s">
        <v>184</v>
      </c>
      <c r="E33" s="6"/>
      <c r="F33" s="6"/>
      <c r="G33" s="6">
        <v>0</v>
      </c>
      <c r="I33" s="133"/>
      <c r="J33" s="133"/>
      <c r="K33" s="133"/>
      <c r="L33" s="133"/>
      <c r="M33" s="133"/>
    </row>
    <row r="34" spans="1:13" x14ac:dyDescent="0.2">
      <c r="A34" t="s">
        <v>9</v>
      </c>
      <c r="B34" s="8"/>
      <c r="C34" s="8"/>
      <c r="D34" s="11"/>
      <c r="E34" s="6"/>
      <c r="F34" s="6"/>
      <c r="G34" s="6">
        <f t="shared" si="1"/>
        <v>0</v>
      </c>
      <c r="I34" s="133"/>
      <c r="J34" s="133"/>
      <c r="K34" s="133"/>
      <c r="L34" s="133"/>
      <c r="M34" s="133"/>
    </row>
    <row r="35" spans="1:13" ht="13.5" thickBot="1" x14ac:dyDescent="0.25">
      <c r="A35" s="142" t="s">
        <v>72</v>
      </c>
      <c r="B35" s="7">
        <f>SUM(B25:B34)</f>
        <v>3056.2133333333331</v>
      </c>
      <c r="C35" s="7">
        <f>SUM(C25:C34)</f>
        <v>0</v>
      </c>
      <c r="D35" s="10">
        <f>+G35/(B35+C35)</f>
        <v>130.34482758620689</v>
      </c>
      <c r="E35" s="4"/>
      <c r="F35" s="4"/>
      <c r="G35" s="144">
        <f>SUM(G25:G34)</f>
        <v>398361.59999999998</v>
      </c>
    </row>
    <row r="36" spans="1:13" ht="13.5" thickTop="1" x14ac:dyDescent="0.2">
      <c r="G36" s="9"/>
    </row>
    <row r="37" spans="1:13" x14ac:dyDescent="0.2">
      <c r="G37" s="9"/>
    </row>
    <row r="38" spans="1:13" x14ac:dyDescent="0.2">
      <c r="G38" s="9"/>
    </row>
    <row r="39" spans="1:13" x14ac:dyDescent="0.2">
      <c r="G39" s="9"/>
    </row>
    <row r="40" spans="1:13" ht="13.5" thickBot="1" x14ac:dyDescent="0.25">
      <c r="A40" s="142" t="s">
        <v>73</v>
      </c>
      <c r="G40" s="144">
        <f>+G18+G35</f>
        <v>503361.6</v>
      </c>
    </row>
    <row r="41" spans="1:13" ht="13.5" thickTop="1" x14ac:dyDescent="0.2"/>
    <row r="44" spans="1:13" x14ac:dyDescent="0.2">
      <c r="A44" s="13"/>
    </row>
    <row r="45" spans="1:13" x14ac:dyDescent="0.2">
      <c r="A45" s="13"/>
    </row>
    <row r="46" spans="1:13" x14ac:dyDescent="0.2">
      <c r="A46" s="13"/>
    </row>
    <row r="47" spans="1:13" x14ac:dyDescent="0.2">
      <c r="A47" s="13"/>
    </row>
  </sheetData>
  <mergeCells count="1">
    <mergeCell ref="B22:C22"/>
  </mergeCells>
  <phoneticPr fontId="0" type="noConversion"/>
  <printOptions gridLines="1"/>
  <pageMargins left="0.75" right="0.75" top="1" bottom="1" header="0.5" footer="0.5"/>
  <pageSetup scale="77" orientation="portrait" r:id="rId1"/>
  <headerFooter alignWithMargins="0">
    <oddFooter>&amp;L&amp;F&amp;A&amp;R&amp;D&amp;T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S75"/>
  <sheetViews>
    <sheetView topLeftCell="A25" zoomScale="82" zoomScaleNormal="82" workbookViewId="0">
      <selection activeCell="B42" sqref="B42"/>
    </sheetView>
  </sheetViews>
  <sheetFormatPr defaultColWidth="8.85546875" defaultRowHeight="18" x14ac:dyDescent="0.25"/>
  <cols>
    <col min="1" max="1" width="28.28515625" style="145" customWidth="1"/>
    <col min="2" max="2" width="16.140625" style="145" customWidth="1"/>
    <col min="3" max="3" width="13" style="145" customWidth="1"/>
    <col min="4" max="4" width="11.42578125" style="145" bestFit="1" customWidth="1"/>
    <col min="5" max="6" width="9.28515625" style="145" customWidth="1"/>
    <col min="7" max="7" width="9.42578125" style="145" bestFit="1" customWidth="1"/>
    <col min="8" max="8" width="15.140625" style="145" customWidth="1"/>
    <col min="9" max="9" width="23.7109375" style="145" customWidth="1"/>
    <col min="10" max="10" width="10" style="145" bestFit="1" customWidth="1"/>
    <col min="11" max="11" width="8.85546875" style="145"/>
    <col min="12" max="12" width="11.28515625" style="145" bestFit="1" customWidth="1"/>
    <col min="13" max="13" width="13.42578125" style="145" customWidth="1"/>
    <col min="14" max="15" width="9.28515625" style="145" bestFit="1" customWidth="1"/>
    <col min="16" max="16384" width="8.85546875" style="145"/>
  </cols>
  <sheetData>
    <row r="1" spans="1:13" x14ac:dyDescent="0.25">
      <c r="A1" s="41"/>
      <c r="B1" s="41"/>
    </row>
    <row r="2" spans="1:13" x14ac:dyDescent="0.25">
      <c r="A2" s="41" t="s">
        <v>156</v>
      </c>
      <c r="B2" s="41"/>
    </row>
    <row r="3" spans="1:13" x14ac:dyDescent="0.25">
      <c r="A3" s="41" t="s">
        <v>164</v>
      </c>
      <c r="B3" s="41"/>
    </row>
    <row r="4" spans="1:13" s="147" customFormat="1" x14ac:dyDescent="0.25">
      <c r="A4" s="5" t="s">
        <v>183</v>
      </c>
      <c r="B4" s="146"/>
    </row>
    <row r="5" spans="1:13" s="147" customFormat="1" x14ac:dyDescent="0.25">
      <c r="A5" s="5" t="s">
        <v>182</v>
      </c>
      <c r="B5" s="148" t="str">
        <f>Summary!B6</f>
        <v>Tiger High</v>
      </c>
      <c r="C5" s="5"/>
    </row>
    <row r="6" spans="1:13" x14ac:dyDescent="0.25">
      <c r="A6" s="41"/>
      <c r="B6" s="41"/>
    </row>
    <row r="7" spans="1:13" ht="30" customHeight="1" x14ac:dyDescent="0.25">
      <c r="G7" s="185"/>
      <c r="H7" s="186"/>
      <c r="I7" s="186"/>
      <c r="J7" s="186"/>
      <c r="K7" s="186"/>
      <c r="L7" s="186"/>
      <c r="M7" s="186"/>
    </row>
    <row r="8" spans="1:13" ht="38.25" customHeight="1" x14ac:dyDescent="0.25">
      <c r="A8" s="149" t="s">
        <v>157</v>
      </c>
      <c r="B8" s="149" t="s">
        <v>163</v>
      </c>
      <c r="C8" s="149" t="s">
        <v>158</v>
      </c>
      <c r="D8" s="149" t="s">
        <v>159</v>
      </c>
      <c r="E8" s="149" t="s">
        <v>160</v>
      </c>
      <c r="F8" s="149" t="s">
        <v>161</v>
      </c>
      <c r="G8" s="150" t="s">
        <v>172</v>
      </c>
      <c r="H8" s="149" t="s">
        <v>162</v>
      </c>
      <c r="I8" s="149"/>
      <c r="J8" s="149" t="s">
        <v>74</v>
      </c>
    </row>
    <row r="9" spans="1:13" x14ac:dyDescent="0.25">
      <c r="A9" s="151" t="s">
        <v>165</v>
      </c>
      <c r="B9" s="151"/>
      <c r="C9" s="151"/>
      <c r="D9" s="152"/>
      <c r="G9" s="153"/>
      <c r="J9" s="154"/>
    </row>
    <row r="10" spans="1:13" x14ac:dyDescent="0.25">
      <c r="A10" s="155" t="s">
        <v>267</v>
      </c>
      <c r="B10" s="155">
        <v>0.6</v>
      </c>
      <c r="C10" s="155">
        <v>0.6</v>
      </c>
      <c r="D10" s="152">
        <f t="shared" ref="D10:D21" si="0">2080*C10</f>
        <v>1248</v>
      </c>
      <c r="E10" s="155">
        <v>10</v>
      </c>
      <c r="F10" s="145">
        <f t="shared" ref="F10:F21" si="1">+D10/12*E10</f>
        <v>1040</v>
      </c>
      <c r="G10" s="153">
        <f>+F10*0.76</f>
        <v>790.4</v>
      </c>
      <c r="H10" s="156">
        <v>1.5</v>
      </c>
      <c r="J10" s="154">
        <f t="shared" ref="J10:J22" si="2">+G10*H10</f>
        <v>1185.5999999999999</v>
      </c>
    </row>
    <row r="11" spans="1:13" x14ac:dyDescent="0.25">
      <c r="A11" s="155" t="s">
        <v>268</v>
      </c>
      <c r="B11" s="155">
        <v>0.1</v>
      </c>
      <c r="C11" s="155">
        <v>0.1</v>
      </c>
      <c r="D11" s="152">
        <f t="shared" si="0"/>
        <v>208</v>
      </c>
      <c r="E11" s="155">
        <v>10</v>
      </c>
      <c r="F11" s="145">
        <f t="shared" si="1"/>
        <v>173.33333333333331</v>
      </c>
      <c r="G11" s="153">
        <f t="shared" ref="G11:G12" si="3">+F11*0.76</f>
        <v>131.73333333333332</v>
      </c>
      <c r="H11" s="145">
        <v>1.5</v>
      </c>
      <c r="J11" s="154">
        <f t="shared" si="2"/>
        <v>197.59999999999997</v>
      </c>
    </row>
    <row r="12" spans="1:13" x14ac:dyDescent="0.25">
      <c r="A12" s="155"/>
      <c r="B12" s="155"/>
      <c r="C12" s="155"/>
      <c r="D12" s="152">
        <f t="shared" si="0"/>
        <v>0</v>
      </c>
      <c r="E12" s="155"/>
      <c r="G12" s="153">
        <f t="shared" si="3"/>
        <v>0</v>
      </c>
      <c r="J12" s="154"/>
    </row>
    <row r="13" spans="1:13" x14ac:dyDescent="0.25">
      <c r="C13" s="156"/>
      <c r="D13" s="152"/>
      <c r="G13" s="153"/>
      <c r="J13" s="154"/>
    </row>
    <row r="14" spans="1:13" x14ac:dyDescent="0.25">
      <c r="C14" s="156"/>
      <c r="D14" s="152"/>
      <c r="G14" s="153"/>
      <c r="H14" s="41" t="s">
        <v>167</v>
      </c>
      <c r="I14" s="41"/>
      <c r="J14" s="157">
        <f>SUM(J9:J12)</f>
        <v>1383.1999999999998</v>
      </c>
    </row>
    <row r="15" spans="1:13" x14ac:dyDescent="0.25">
      <c r="A15" s="151" t="s">
        <v>261</v>
      </c>
      <c r="B15" s="151"/>
      <c r="C15" s="151"/>
      <c r="D15" s="152"/>
      <c r="G15" s="153"/>
      <c r="J15" s="154">
        <f t="shared" si="2"/>
        <v>0</v>
      </c>
    </row>
    <row r="16" spans="1:13" x14ac:dyDescent="0.25">
      <c r="A16" s="155" t="s">
        <v>269</v>
      </c>
      <c r="B16" s="155">
        <v>1</v>
      </c>
      <c r="C16" s="158">
        <v>1</v>
      </c>
      <c r="D16" s="152">
        <f t="shared" si="0"/>
        <v>2080</v>
      </c>
      <c r="E16" s="155">
        <v>10</v>
      </c>
      <c r="F16" s="145">
        <f t="shared" si="1"/>
        <v>1733.3333333333335</v>
      </c>
      <c r="G16" s="153">
        <f>+F16*0.76</f>
        <v>1317.3333333333335</v>
      </c>
      <c r="H16" s="145">
        <v>1</v>
      </c>
      <c r="J16" s="159">
        <f t="shared" si="2"/>
        <v>1317.3333333333335</v>
      </c>
    </row>
    <row r="17" spans="1:11" x14ac:dyDescent="0.25">
      <c r="C17" s="156"/>
      <c r="D17" s="152"/>
      <c r="F17" s="156"/>
      <c r="G17" s="160"/>
      <c r="H17" s="156"/>
      <c r="J17" s="159"/>
    </row>
    <row r="18" spans="1:11" x14ac:dyDescent="0.25">
      <c r="C18" s="156"/>
      <c r="D18" s="152"/>
      <c r="F18" s="156"/>
      <c r="G18" s="160"/>
      <c r="H18" s="156"/>
      <c r="J18" s="159"/>
    </row>
    <row r="19" spans="1:11" x14ac:dyDescent="0.25">
      <c r="C19" s="156"/>
      <c r="D19" s="152"/>
      <c r="F19" s="156"/>
      <c r="G19" s="160"/>
      <c r="H19" s="161" t="s">
        <v>170</v>
      </c>
      <c r="J19" s="162">
        <f>SUM(J15:J17)</f>
        <v>1317.3333333333335</v>
      </c>
    </row>
    <row r="20" spans="1:11" x14ac:dyDescent="0.25">
      <c r="A20" s="151" t="s">
        <v>260</v>
      </c>
      <c r="B20" s="151"/>
      <c r="C20" s="151"/>
      <c r="D20" s="152"/>
      <c r="F20" s="156"/>
      <c r="G20" s="160"/>
      <c r="H20" s="156"/>
      <c r="J20" s="159"/>
    </row>
    <row r="21" spans="1:11" x14ac:dyDescent="0.25">
      <c r="A21" s="155" t="s">
        <v>270</v>
      </c>
      <c r="B21" s="155">
        <v>0.4</v>
      </c>
      <c r="C21" s="155">
        <v>0.3</v>
      </c>
      <c r="D21" s="152">
        <f t="shared" si="0"/>
        <v>624</v>
      </c>
      <c r="E21" s="155">
        <v>9</v>
      </c>
      <c r="F21" s="145">
        <f t="shared" si="1"/>
        <v>468</v>
      </c>
      <c r="G21" s="153">
        <f>+F21*0.76</f>
        <v>355.68</v>
      </c>
      <c r="H21" s="156">
        <v>1</v>
      </c>
      <c r="J21" s="159">
        <f t="shared" si="2"/>
        <v>355.68</v>
      </c>
    </row>
    <row r="22" spans="1:11" x14ac:dyDescent="0.25">
      <c r="A22" s="155"/>
      <c r="B22" s="155"/>
      <c r="C22" s="163"/>
      <c r="D22" s="152"/>
      <c r="E22" s="155"/>
      <c r="G22" s="153"/>
      <c r="J22" s="159">
        <f t="shared" si="2"/>
        <v>0</v>
      </c>
    </row>
    <row r="23" spans="1:11" x14ac:dyDescent="0.25">
      <c r="A23" s="164"/>
      <c r="B23" s="156"/>
      <c r="C23" s="165"/>
      <c r="D23" s="152"/>
      <c r="G23" s="153"/>
      <c r="J23" s="159"/>
    </row>
    <row r="24" spans="1:11" x14ac:dyDescent="0.25">
      <c r="A24" s="156"/>
      <c r="B24" s="156"/>
      <c r="C24" s="165"/>
      <c r="D24" s="152"/>
      <c r="G24" s="153"/>
      <c r="H24" s="41" t="s">
        <v>171</v>
      </c>
      <c r="I24" s="41"/>
      <c r="J24" s="162">
        <f>J21+J22</f>
        <v>355.68</v>
      </c>
    </row>
    <row r="25" spans="1:11" x14ac:dyDescent="0.25">
      <c r="A25" s="156"/>
      <c r="B25" s="156"/>
      <c r="C25" s="165"/>
      <c r="D25" s="152"/>
      <c r="G25" s="153"/>
      <c r="J25" s="159"/>
    </row>
    <row r="26" spans="1:11" x14ac:dyDescent="0.25">
      <c r="A26" s="166" t="s">
        <v>176</v>
      </c>
      <c r="B26" s="41"/>
      <c r="C26" s="165">
        <f>SUM(C9:C22)</f>
        <v>2</v>
      </c>
      <c r="D26" s="152">
        <f>SUM(D9:D22)</f>
        <v>4160</v>
      </c>
      <c r="F26" s="145">
        <f>SUM(F9:F22)</f>
        <v>3414.666666666667</v>
      </c>
      <c r="G26" s="153">
        <f>SUM(G9:G22)</f>
        <v>2595.1466666666665</v>
      </c>
      <c r="J26" s="167">
        <f>J14+J19+J24</f>
        <v>3056.2133333333331</v>
      </c>
    </row>
    <row r="27" spans="1:11" x14ac:dyDescent="0.25">
      <c r="A27" s="145" t="s">
        <v>86</v>
      </c>
      <c r="G27" s="153"/>
      <c r="H27" s="153"/>
      <c r="I27" s="153" t="s">
        <v>86</v>
      </c>
      <c r="J27" s="153" t="s">
        <v>86</v>
      </c>
    </row>
    <row r="28" spans="1:11" x14ac:dyDescent="0.25">
      <c r="D28" s="145" t="s">
        <v>86</v>
      </c>
      <c r="E28" s="165" t="s">
        <v>86</v>
      </c>
      <c r="I28" s="153" t="s">
        <v>86</v>
      </c>
      <c r="J28" s="153" t="s">
        <v>86</v>
      </c>
    </row>
    <row r="29" spans="1:11" x14ac:dyDescent="0.25">
      <c r="C29" s="156"/>
      <c r="D29" s="152"/>
      <c r="G29" s="153"/>
      <c r="H29" s="156"/>
      <c r="J29" s="154"/>
      <c r="K29" s="153"/>
    </row>
    <row r="30" spans="1:11" x14ac:dyDescent="0.25">
      <c r="K30" s="153"/>
    </row>
    <row r="34" spans="1:19" x14ac:dyDescent="0.25">
      <c r="D34" s="156"/>
      <c r="E34" s="156"/>
      <c r="F34" s="156"/>
      <c r="G34" s="156"/>
      <c r="H34" s="156"/>
      <c r="I34" s="156"/>
      <c r="J34" s="156"/>
    </row>
    <row r="35" spans="1:19" x14ac:dyDescent="0.25">
      <c r="A35" s="187" t="s">
        <v>277</v>
      </c>
      <c r="B35" s="188"/>
      <c r="C35" s="188"/>
      <c r="D35" s="156"/>
      <c r="E35" s="156"/>
      <c r="F35" s="156"/>
      <c r="G35" s="156"/>
      <c r="H35" s="156"/>
      <c r="I35" s="156"/>
      <c r="J35" s="156"/>
    </row>
    <row r="36" spans="1:19" x14ac:dyDescent="0.25">
      <c r="D36" s="156"/>
      <c r="E36" s="156"/>
      <c r="F36" s="156"/>
      <c r="G36" s="156"/>
      <c r="H36" s="156"/>
      <c r="I36" s="156"/>
      <c r="J36" s="156"/>
    </row>
    <row r="37" spans="1:19" x14ac:dyDescent="0.25">
      <c r="A37" s="145" t="s">
        <v>278</v>
      </c>
      <c r="B37" s="145" t="s">
        <v>166</v>
      </c>
      <c r="C37" s="145" t="s">
        <v>74</v>
      </c>
      <c r="D37" s="156"/>
      <c r="E37" s="156"/>
      <c r="F37" s="156"/>
      <c r="G37" s="156"/>
      <c r="H37" s="156"/>
      <c r="I37" s="156"/>
      <c r="J37" s="156"/>
      <c r="M37" s="156"/>
      <c r="N37" s="168"/>
      <c r="O37" s="169"/>
      <c r="P37" s="156"/>
      <c r="Q37" s="156"/>
      <c r="R37" s="156"/>
      <c r="S37" s="156"/>
    </row>
    <row r="38" spans="1:19" ht="18.75" x14ac:dyDescent="0.3">
      <c r="A38" s="147" t="s">
        <v>62</v>
      </c>
      <c r="B38" s="170">
        <v>0.35</v>
      </c>
      <c r="C38" s="171">
        <f t="shared" ref="C38:C46" si="4">($J$14+$J$19)*B38</f>
        <v>945.18666666666661</v>
      </c>
      <c r="D38" s="156"/>
      <c r="E38" s="156"/>
      <c r="F38" s="156"/>
      <c r="G38" s="156"/>
      <c r="H38" s="156"/>
      <c r="I38" s="156"/>
      <c r="J38" s="172"/>
      <c r="M38" s="156"/>
      <c r="N38" s="168"/>
      <c r="O38" s="169"/>
      <c r="P38" s="156"/>
      <c r="Q38" s="156"/>
      <c r="R38" s="156"/>
      <c r="S38" s="156"/>
    </row>
    <row r="39" spans="1:19" ht="18.75" x14ac:dyDescent="0.3">
      <c r="A39" s="147" t="s">
        <v>63</v>
      </c>
      <c r="B39" s="173">
        <v>0</v>
      </c>
      <c r="C39" s="171">
        <f t="shared" si="4"/>
        <v>0</v>
      </c>
      <c r="D39" s="156"/>
      <c r="E39" s="156"/>
      <c r="F39" s="168"/>
      <c r="G39" s="174"/>
      <c r="H39" s="174"/>
      <c r="I39" s="174"/>
      <c r="J39" s="172"/>
      <c r="M39" s="156"/>
      <c r="N39" s="168"/>
      <c r="O39" s="169"/>
      <c r="P39" s="156"/>
      <c r="Q39" s="156"/>
      <c r="R39" s="156"/>
      <c r="S39" s="156"/>
    </row>
    <row r="40" spans="1:19" ht="18.75" x14ac:dyDescent="0.3">
      <c r="A40" s="147" t="s">
        <v>64</v>
      </c>
      <c r="B40" s="173">
        <v>0</v>
      </c>
      <c r="C40" s="171">
        <f t="shared" si="4"/>
        <v>0</v>
      </c>
      <c r="D40" s="156"/>
      <c r="E40" s="156"/>
      <c r="F40" s="168"/>
      <c r="G40" s="174"/>
      <c r="H40" s="174"/>
      <c r="I40" s="175"/>
      <c r="J40" s="172"/>
      <c r="K40" s="172"/>
      <c r="L40" s="176"/>
      <c r="M40" s="156"/>
      <c r="N40" s="168"/>
      <c r="O40" s="169"/>
      <c r="P40" s="156"/>
      <c r="Q40" s="156"/>
      <c r="R40" s="156"/>
      <c r="S40" s="156"/>
    </row>
    <row r="41" spans="1:19" ht="18.75" x14ac:dyDescent="0.3">
      <c r="A41" s="147" t="s">
        <v>65</v>
      </c>
      <c r="B41" s="170">
        <v>0.17</v>
      </c>
      <c r="C41" s="171">
        <f t="shared" si="4"/>
        <v>459.09066666666672</v>
      </c>
      <c r="D41" s="156"/>
      <c r="E41" s="156"/>
      <c r="F41" s="168"/>
      <c r="G41" s="174"/>
      <c r="H41" s="174"/>
      <c r="I41" s="177"/>
      <c r="J41" s="172"/>
      <c r="K41" s="172"/>
      <c r="L41" s="176"/>
      <c r="M41" s="156"/>
      <c r="N41" s="168"/>
      <c r="O41" s="169"/>
      <c r="P41" s="156"/>
      <c r="Q41" s="156"/>
      <c r="R41" s="156"/>
      <c r="S41" s="156"/>
    </row>
    <row r="42" spans="1:19" ht="18.75" x14ac:dyDescent="0.3">
      <c r="A42" s="147" t="s">
        <v>66</v>
      </c>
      <c r="B42" s="170">
        <v>0.01</v>
      </c>
      <c r="C42" s="171">
        <f t="shared" si="4"/>
        <v>27.005333333333333</v>
      </c>
      <c r="D42" s="156"/>
      <c r="E42" s="156"/>
      <c r="F42" s="168"/>
      <c r="G42" s="174"/>
      <c r="H42" s="174"/>
      <c r="I42" s="177"/>
      <c r="J42" s="172"/>
      <c r="K42" s="172"/>
      <c r="L42" s="176"/>
      <c r="M42" s="156"/>
      <c r="N42" s="168"/>
      <c r="O42" s="169"/>
      <c r="P42" s="156"/>
      <c r="Q42" s="156"/>
      <c r="R42" s="156"/>
      <c r="S42" s="156"/>
    </row>
    <row r="43" spans="1:19" ht="18.75" x14ac:dyDescent="0.3">
      <c r="A43" s="147" t="s">
        <v>262</v>
      </c>
      <c r="B43" s="170">
        <v>0.12</v>
      </c>
      <c r="C43" s="171">
        <f t="shared" si="4"/>
        <v>324.06399999999996</v>
      </c>
      <c r="D43" s="156"/>
      <c r="E43" s="156"/>
      <c r="F43" s="168"/>
      <c r="G43" s="174"/>
      <c r="H43" s="174"/>
      <c r="I43" s="177"/>
      <c r="J43" s="172"/>
      <c r="K43" s="172"/>
      <c r="L43" s="176"/>
      <c r="M43" s="156"/>
      <c r="N43" s="156"/>
      <c r="O43" s="156"/>
      <c r="P43" s="156"/>
      <c r="Q43" s="156"/>
      <c r="R43" s="156"/>
      <c r="S43" s="156"/>
    </row>
    <row r="44" spans="1:19" ht="18.75" x14ac:dyDescent="0.3">
      <c r="A44" s="147" t="s">
        <v>68</v>
      </c>
      <c r="B44" s="173">
        <v>0</v>
      </c>
      <c r="C44" s="171">
        <f t="shared" si="4"/>
        <v>0</v>
      </c>
      <c r="D44" s="156"/>
      <c r="E44" s="156"/>
      <c r="F44" s="168"/>
      <c r="G44" s="174"/>
      <c r="H44" s="174"/>
      <c r="I44" s="177"/>
      <c r="J44" s="172"/>
      <c r="K44" s="172"/>
      <c r="L44" s="176"/>
      <c r="M44" s="156"/>
      <c r="N44" s="156"/>
      <c r="O44" s="156"/>
      <c r="P44" s="156"/>
      <c r="Q44" s="156"/>
      <c r="R44" s="156"/>
      <c r="S44" s="156"/>
    </row>
    <row r="45" spans="1:19" ht="18.75" x14ac:dyDescent="0.3">
      <c r="A45" s="147" t="s">
        <v>174</v>
      </c>
      <c r="B45" s="170">
        <v>0.31</v>
      </c>
      <c r="C45" s="171">
        <f t="shared" si="4"/>
        <v>837.16533333333336</v>
      </c>
      <c r="D45" s="156"/>
      <c r="E45" s="156"/>
      <c r="F45" s="168"/>
      <c r="G45" s="174"/>
      <c r="H45" s="174"/>
      <c r="I45" s="177"/>
      <c r="J45" s="172"/>
      <c r="K45" s="172"/>
      <c r="L45" s="176"/>
      <c r="M45" s="156"/>
      <c r="N45" s="156"/>
      <c r="O45" s="156"/>
      <c r="P45" s="156"/>
      <c r="Q45" s="156"/>
      <c r="R45" s="156"/>
      <c r="S45" s="156"/>
    </row>
    <row r="46" spans="1:19" ht="18.75" x14ac:dyDescent="0.3">
      <c r="A46" s="147" t="s">
        <v>173</v>
      </c>
      <c r="B46" s="170">
        <v>0.04</v>
      </c>
      <c r="C46" s="171">
        <f t="shared" si="4"/>
        <v>108.02133333333333</v>
      </c>
      <c r="D46" s="156"/>
      <c r="E46" s="156"/>
      <c r="F46" s="168"/>
      <c r="G46" s="174"/>
      <c r="H46" s="174"/>
      <c r="I46" s="177"/>
      <c r="J46" s="156"/>
      <c r="K46" s="172"/>
      <c r="L46" s="176"/>
    </row>
    <row r="47" spans="1:19" x14ac:dyDescent="0.25">
      <c r="B47" s="178">
        <f>SUM(B38:B46)</f>
        <v>1</v>
      </c>
      <c r="D47" s="156"/>
      <c r="E47" s="156"/>
      <c r="F47" s="156"/>
      <c r="G47" s="156"/>
      <c r="H47" s="156"/>
      <c r="I47" s="175"/>
      <c r="J47" s="156"/>
      <c r="K47" s="172"/>
      <c r="L47" s="176"/>
    </row>
    <row r="48" spans="1:19" x14ac:dyDescent="0.25">
      <c r="B48" s="156"/>
      <c r="D48" s="156"/>
      <c r="E48" s="156"/>
      <c r="F48" s="156"/>
      <c r="G48" s="156"/>
      <c r="H48" s="156"/>
      <c r="I48" s="156"/>
      <c r="J48" s="156"/>
    </row>
    <row r="49" spans="1:12" x14ac:dyDescent="0.25">
      <c r="B49" s="156"/>
      <c r="D49" s="156"/>
      <c r="E49" s="156"/>
      <c r="F49" s="156"/>
      <c r="G49" s="156"/>
      <c r="H49" s="156"/>
      <c r="I49" s="156"/>
      <c r="J49" s="156"/>
    </row>
    <row r="50" spans="1:12" x14ac:dyDescent="0.25">
      <c r="B50" s="156"/>
      <c r="D50" s="156"/>
      <c r="E50" s="156"/>
      <c r="F50" s="156"/>
      <c r="G50" s="156"/>
      <c r="H50" s="156"/>
      <c r="I50" s="156"/>
      <c r="J50" s="156"/>
    </row>
    <row r="51" spans="1:12" x14ac:dyDescent="0.25">
      <c r="A51" s="145" t="s">
        <v>168</v>
      </c>
      <c r="B51" s="156" t="s">
        <v>166</v>
      </c>
      <c r="C51" s="145" t="s">
        <v>74</v>
      </c>
      <c r="D51" s="156"/>
      <c r="E51" s="156"/>
      <c r="F51" s="156"/>
      <c r="G51" s="156"/>
      <c r="H51" s="156"/>
      <c r="I51" s="156"/>
      <c r="J51" s="179"/>
    </row>
    <row r="52" spans="1:12" ht="18.75" x14ac:dyDescent="0.3">
      <c r="A52" s="147" t="s">
        <v>62</v>
      </c>
      <c r="B52" s="170">
        <v>0.29011553273427471</v>
      </c>
      <c r="C52" s="171">
        <f t="shared" ref="C52:C54" si="5">$J$19*B52</f>
        <v>382.17886178861795</v>
      </c>
      <c r="D52" s="156"/>
      <c r="E52" s="156"/>
      <c r="F52" s="156"/>
      <c r="G52" s="180"/>
      <c r="H52" s="174"/>
      <c r="I52" s="174"/>
      <c r="J52" s="181"/>
    </row>
    <row r="53" spans="1:12" ht="18.75" x14ac:dyDescent="0.3">
      <c r="A53" s="147" t="s">
        <v>63</v>
      </c>
      <c r="B53" s="173"/>
      <c r="C53" s="171">
        <f t="shared" si="5"/>
        <v>0</v>
      </c>
      <c r="D53" s="156"/>
      <c r="E53" s="156"/>
      <c r="F53" s="156"/>
      <c r="G53" s="168"/>
      <c r="H53" s="174"/>
      <c r="I53" s="177"/>
      <c r="J53" s="181"/>
      <c r="K53" s="147"/>
      <c r="L53" s="176"/>
    </row>
    <row r="54" spans="1:12" ht="18.75" x14ac:dyDescent="0.3">
      <c r="A54" s="147" t="s">
        <v>64</v>
      </c>
      <c r="B54" s="173"/>
      <c r="C54" s="171">
        <f t="shared" si="5"/>
        <v>0</v>
      </c>
      <c r="D54" s="156"/>
      <c r="E54" s="156"/>
      <c r="F54" s="156"/>
      <c r="G54" s="168"/>
      <c r="H54" s="174"/>
      <c r="I54" s="177"/>
      <c r="J54" s="181"/>
      <c r="K54" s="147"/>
      <c r="L54" s="176"/>
    </row>
    <row r="55" spans="1:12" ht="18.75" x14ac:dyDescent="0.3">
      <c r="A55" s="147" t="s">
        <v>65</v>
      </c>
      <c r="B55" s="173">
        <v>0.43260590500641849</v>
      </c>
      <c r="C55" s="171">
        <f>$J$19*B55</f>
        <v>569.88617886178872</v>
      </c>
      <c r="D55" s="156"/>
      <c r="E55" s="156"/>
      <c r="F55" s="156"/>
      <c r="G55" s="168"/>
      <c r="H55" s="174"/>
      <c r="I55" s="177"/>
      <c r="J55" s="181"/>
      <c r="K55" s="147"/>
      <c r="L55" s="176"/>
    </row>
    <row r="56" spans="1:12" ht="18.75" x14ac:dyDescent="0.3">
      <c r="A56" s="147" t="s">
        <v>66</v>
      </c>
      <c r="B56" s="173"/>
      <c r="C56" s="171">
        <f t="shared" ref="C56:C60" si="6">$J$19*B56</f>
        <v>0</v>
      </c>
      <c r="D56" s="156"/>
      <c r="E56" s="156"/>
      <c r="F56" s="156"/>
      <c r="G56" s="168"/>
      <c r="H56" s="174"/>
      <c r="I56" s="177"/>
      <c r="J56" s="181"/>
      <c r="K56" s="147"/>
      <c r="L56" s="176"/>
    </row>
    <row r="57" spans="1:12" ht="18.75" x14ac:dyDescent="0.3">
      <c r="A57" s="147" t="s">
        <v>67</v>
      </c>
      <c r="B57" s="173">
        <v>2.5673940949935813E-3</v>
      </c>
      <c r="C57" s="171">
        <f t="shared" si="6"/>
        <v>3.3821138211382116</v>
      </c>
      <c r="D57" s="156"/>
      <c r="E57" s="156"/>
      <c r="F57" s="156"/>
      <c r="G57" s="168"/>
      <c r="H57" s="174"/>
      <c r="I57" s="177"/>
      <c r="J57" s="181"/>
      <c r="K57" s="147"/>
      <c r="L57" s="176"/>
    </row>
    <row r="58" spans="1:12" ht="18.75" x14ac:dyDescent="0.3">
      <c r="A58" s="147" t="s">
        <v>68</v>
      </c>
      <c r="B58" s="173"/>
      <c r="C58" s="171">
        <f t="shared" si="6"/>
        <v>0</v>
      </c>
      <c r="D58" s="156"/>
      <c r="E58" s="156"/>
      <c r="F58" s="156"/>
      <c r="G58" s="168"/>
      <c r="H58" s="174"/>
      <c r="I58" s="177"/>
      <c r="J58" s="181"/>
      <c r="K58" s="147"/>
      <c r="L58" s="176"/>
    </row>
    <row r="59" spans="1:12" ht="18.75" x14ac:dyDescent="0.3">
      <c r="A59" s="147" t="s">
        <v>174</v>
      </c>
      <c r="B59" s="173">
        <v>0.23876765083440307</v>
      </c>
      <c r="C59" s="171">
        <f t="shared" si="6"/>
        <v>314.53658536585368</v>
      </c>
      <c r="D59" s="156"/>
      <c r="E59" s="156"/>
      <c r="F59" s="156"/>
      <c r="G59" s="180"/>
      <c r="H59" s="174"/>
      <c r="I59" s="177"/>
      <c r="J59" s="179"/>
      <c r="K59" s="147"/>
      <c r="L59" s="176"/>
    </row>
    <row r="60" spans="1:12" x14ac:dyDescent="0.25">
      <c r="A60" s="147" t="s">
        <v>173</v>
      </c>
      <c r="B60" s="173">
        <v>3.5943517329910142E-2</v>
      </c>
      <c r="C60" s="171">
        <f t="shared" si="6"/>
        <v>47.349593495934968</v>
      </c>
      <c r="D60" s="156"/>
      <c r="E60" s="156"/>
      <c r="F60" s="156"/>
      <c r="G60" s="156"/>
      <c r="H60" s="156"/>
      <c r="I60" s="156"/>
      <c r="J60" s="156"/>
      <c r="K60" s="147"/>
      <c r="L60" s="176"/>
    </row>
    <row r="61" spans="1:12" x14ac:dyDescent="0.25">
      <c r="B61" s="175">
        <f>SUM(B52:B60)</f>
        <v>1</v>
      </c>
      <c r="D61" s="156"/>
      <c r="E61" s="156"/>
      <c r="F61" s="156"/>
      <c r="G61" s="156"/>
      <c r="H61" s="156"/>
      <c r="I61" s="156"/>
      <c r="J61" s="156"/>
      <c r="K61" s="147"/>
      <c r="L61" s="176"/>
    </row>
    <row r="62" spans="1:12" x14ac:dyDescent="0.25">
      <c r="B62" s="156"/>
      <c r="D62" s="156"/>
      <c r="E62" s="156"/>
      <c r="F62" s="156"/>
      <c r="G62" s="156"/>
      <c r="H62" s="156"/>
      <c r="I62" s="156"/>
      <c r="J62" s="156"/>
    </row>
    <row r="63" spans="1:12" x14ac:dyDescent="0.25">
      <c r="B63" s="156"/>
      <c r="D63" s="156"/>
      <c r="E63" s="156"/>
      <c r="F63" s="156"/>
      <c r="G63" s="156"/>
      <c r="H63" s="156"/>
      <c r="I63" s="156"/>
      <c r="J63" s="156"/>
    </row>
    <row r="64" spans="1:12" x14ac:dyDescent="0.25">
      <c r="B64" s="156"/>
      <c r="D64" s="156"/>
      <c r="E64" s="156"/>
      <c r="F64" s="156"/>
      <c r="G64" s="156"/>
      <c r="H64" s="156"/>
      <c r="I64" s="156"/>
      <c r="J64" s="156"/>
    </row>
    <row r="65" spans="1:10" x14ac:dyDescent="0.25">
      <c r="A65" s="145" t="s">
        <v>169</v>
      </c>
      <c r="B65" s="156" t="s">
        <v>166</v>
      </c>
      <c r="C65" s="145" t="s">
        <v>74</v>
      </c>
      <c r="D65" s="156"/>
      <c r="E65" s="156"/>
      <c r="F65" s="156"/>
      <c r="G65" s="156"/>
      <c r="H65" s="156"/>
      <c r="I65" s="156"/>
      <c r="J65" s="156"/>
    </row>
    <row r="66" spans="1:10" x14ac:dyDescent="0.25">
      <c r="A66" s="147" t="s">
        <v>62</v>
      </c>
      <c r="B66" s="173"/>
      <c r="C66" s="171">
        <f t="shared" ref="C66:C68" si="7">$J$24*B66</f>
        <v>0</v>
      </c>
      <c r="D66" s="156"/>
      <c r="E66" s="156"/>
      <c r="F66" s="156"/>
      <c r="G66" s="156"/>
      <c r="H66" s="156"/>
      <c r="I66" s="156"/>
      <c r="J66" s="156"/>
    </row>
    <row r="67" spans="1:10" x14ac:dyDescent="0.25">
      <c r="A67" s="147" t="s">
        <v>63</v>
      </c>
      <c r="B67" s="173"/>
      <c r="C67" s="171">
        <f t="shared" si="7"/>
        <v>0</v>
      </c>
      <c r="D67" s="156"/>
      <c r="E67" s="156"/>
      <c r="F67" s="156"/>
      <c r="G67" s="156"/>
      <c r="H67" s="156"/>
      <c r="I67" s="156"/>
      <c r="J67" s="156"/>
    </row>
    <row r="68" spans="1:10" x14ac:dyDescent="0.25">
      <c r="A68" s="147" t="s">
        <v>64</v>
      </c>
      <c r="B68" s="173"/>
      <c r="C68" s="171">
        <f t="shared" si="7"/>
        <v>0</v>
      </c>
    </row>
    <row r="69" spans="1:10" x14ac:dyDescent="0.25">
      <c r="A69" s="147" t="s">
        <v>65</v>
      </c>
      <c r="B69" s="173">
        <v>0.1</v>
      </c>
      <c r="C69" s="171">
        <f>$J$24*B69</f>
        <v>35.568000000000005</v>
      </c>
    </row>
    <row r="70" spans="1:10" x14ac:dyDescent="0.25">
      <c r="A70" s="147" t="s">
        <v>66</v>
      </c>
      <c r="B70" s="173"/>
      <c r="C70" s="171">
        <f t="shared" ref="C70:C74" si="8">$J$24*B70</f>
        <v>0</v>
      </c>
    </row>
    <row r="71" spans="1:10" x14ac:dyDescent="0.25">
      <c r="A71" s="147" t="s">
        <v>262</v>
      </c>
      <c r="B71" s="173">
        <v>0.9</v>
      </c>
      <c r="C71" s="171">
        <f t="shared" si="8"/>
        <v>320.11200000000002</v>
      </c>
    </row>
    <row r="72" spans="1:10" x14ac:dyDescent="0.25">
      <c r="A72" s="147" t="s">
        <v>68</v>
      </c>
      <c r="B72" s="173"/>
      <c r="C72" s="171">
        <f t="shared" si="8"/>
        <v>0</v>
      </c>
    </row>
    <row r="73" spans="1:10" x14ac:dyDescent="0.25">
      <c r="A73" s="147" t="s">
        <v>174</v>
      </c>
      <c r="B73" s="173"/>
      <c r="C73" s="171">
        <f t="shared" si="8"/>
        <v>0</v>
      </c>
    </row>
    <row r="74" spans="1:10" x14ac:dyDescent="0.25">
      <c r="A74" s="147" t="s">
        <v>173</v>
      </c>
      <c r="B74" s="173"/>
      <c r="C74" s="171">
        <f t="shared" si="8"/>
        <v>0</v>
      </c>
    </row>
    <row r="75" spans="1:10" x14ac:dyDescent="0.25">
      <c r="B75" s="182">
        <f>SUM(B66:B74)</f>
        <v>1</v>
      </c>
    </row>
  </sheetData>
  <mergeCells count="2">
    <mergeCell ref="G7:M7"/>
    <mergeCell ref="A35:C35"/>
  </mergeCells>
  <printOptions gridLines="1"/>
  <pageMargins left="0.75" right="0.75" top="1" bottom="1" header="0.5" footer="0.5"/>
  <pageSetup scale="87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view="pageBreakPreview" topLeftCell="A49" zoomScale="60" workbookViewId="0">
      <selection activeCell="D55" sqref="D55"/>
    </sheetView>
  </sheetViews>
  <sheetFormatPr defaultColWidth="11.42578125" defaultRowHeight="22.5" x14ac:dyDescent="0.3"/>
  <cols>
    <col min="1" max="1" width="38.140625" style="32" customWidth="1"/>
    <col min="2" max="2" width="14.42578125" style="32" customWidth="1"/>
    <col min="3" max="3" width="13.7109375" style="32" customWidth="1"/>
    <col min="4" max="4" width="17.140625" style="32" customWidth="1"/>
    <col min="5" max="5" width="15.85546875" style="32" customWidth="1"/>
    <col min="6" max="6" width="16" style="32" customWidth="1"/>
    <col min="7" max="7" width="15.85546875" style="32" customWidth="1"/>
    <col min="8" max="8" width="16.140625" style="32" customWidth="1"/>
    <col min="9" max="9" width="15.42578125" style="32" customWidth="1"/>
    <col min="10" max="10" width="15.28515625" style="32" customWidth="1"/>
    <col min="11" max="11" width="16.42578125" style="32" customWidth="1"/>
    <col min="12" max="12" width="14.42578125" style="32" customWidth="1"/>
    <col min="13" max="13" width="14.140625" style="32" customWidth="1"/>
    <col min="14" max="14" width="12.42578125" style="32" bestFit="1" customWidth="1"/>
    <col min="15" max="15" width="11.42578125" style="32" bestFit="1" customWidth="1"/>
    <col min="16" max="16384" width="11.42578125" style="32"/>
  </cols>
  <sheetData>
    <row r="1" spans="1:21" s="28" customFormat="1" ht="20.100000000000001" customHeight="1" x14ac:dyDescent="0.3">
      <c r="A1" s="23" t="s">
        <v>84</v>
      </c>
      <c r="B1" s="24"/>
      <c r="C1" s="24"/>
      <c r="D1" s="23"/>
      <c r="E1" s="24"/>
      <c r="F1" s="23"/>
      <c r="G1" s="25"/>
      <c r="H1" s="23"/>
      <c r="I1" s="23"/>
      <c r="J1" s="23"/>
      <c r="K1" s="24"/>
      <c r="L1" s="24"/>
      <c r="M1" s="23"/>
      <c r="N1" s="23"/>
      <c r="O1" s="23"/>
      <c r="P1" s="26"/>
      <c r="Q1" s="27"/>
      <c r="U1" s="29"/>
    </row>
    <row r="2" spans="1:21" s="28" customFormat="1" ht="20.100000000000001" customHeight="1" x14ac:dyDescent="0.3">
      <c r="A2" s="23" t="s">
        <v>85</v>
      </c>
      <c r="B2" s="24"/>
      <c r="C2" s="24"/>
      <c r="D2" s="23"/>
      <c r="E2" s="30"/>
      <c r="F2" s="31"/>
      <c r="G2" s="25"/>
      <c r="H2" s="30"/>
      <c r="I2" s="23" t="s">
        <v>86</v>
      </c>
      <c r="J2" s="23"/>
      <c r="K2" s="24"/>
      <c r="L2" s="24"/>
      <c r="M2" s="23"/>
      <c r="N2" s="23"/>
      <c r="O2" s="23"/>
      <c r="P2" s="26"/>
      <c r="Q2" s="27"/>
      <c r="U2" s="29"/>
    </row>
    <row r="3" spans="1:21" s="28" customFormat="1" ht="20.100000000000001" customHeight="1" x14ac:dyDescent="0.3">
      <c r="A3" s="23" t="s">
        <v>87</v>
      </c>
      <c r="B3" s="24"/>
      <c r="C3" s="24"/>
      <c r="D3" s="23"/>
      <c r="E3" s="30"/>
      <c r="F3" s="31"/>
      <c r="G3" s="25"/>
      <c r="H3" s="30"/>
      <c r="I3" s="23"/>
      <c r="J3" s="23"/>
      <c r="K3" s="24"/>
      <c r="L3" s="24"/>
      <c r="M3" s="23"/>
      <c r="N3" s="23"/>
      <c r="O3" s="23"/>
      <c r="P3" s="26"/>
      <c r="Q3" s="27"/>
      <c r="U3" s="29"/>
    </row>
    <row r="4" spans="1:21" s="28" customFormat="1" ht="20.100000000000001" customHeight="1" x14ac:dyDescent="0.3">
      <c r="A4" s="23" t="s">
        <v>136</v>
      </c>
      <c r="B4" s="24"/>
      <c r="C4" s="24"/>
      <c r="D4" s="23"/>
      <c r="E4" s="24"/>
      <c r="F4" s="23"/>
      <c r="G4" s="25"/>
      <c r="H4" s="23"/>
      <c r="I4" s="23" t="s">
        <v>86</v>
      </c>
      <c r="J4" s="23"/>
      <c r="K4" s="24"/>
      <c r="L4" s="24"/>
      <c r="M4" s="23"/>
      <c r="N4" s="23"/>
      <c r="O4" s="23"/>
      <c r="P4" s="26"/>
      <c r="Q4" s="27"/>
      <c r="U4" s="29"/>
    </row>
    <row r="5" spans="1:21" ht="20.100000000000001" customHeight="1" x14ac:dyDescent="0.3"/>
    <row r="6" spans="1:21" ht="20.100000000000001" customHeight="1" thickBot="1" x14ac:dyDescent="0.3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1" ht="20.100000000000001" customHeight="1" x14ac:dyDescent="0.3">
      <c r="A7" s="189" t="s">
        <v>88</v>
      </c>
      <c r="B7" s="189" t="s">
        <v>89</v>
      </c>
      <c r="C7" s="189" t="s">
        <v>90</v>
      </c>
      <c r="D7" s="189" t="s">
        <v>91</v>
      </c>
      <c r="E7" s="189" t="s">
        <v>92</v>
      </c>
      <c r="F7" s="189" t="s">
        <v>93</v>
      </c>
      <c r="G7" s="189" t="s">
        <v>94</v>
      </c>
      <c r="H7" s="191" t="s">
        <v>95</v>
      </c>
      <c r="I7" s="189" t="s">
        <v>96</v>
      </c>
      <c r="J7" s="189" t="s">
        <v>97</v>
      </c>
      <c r="K7" s="189" t="s">
        <v>98</v>
      </c>
      <c r="L7" s="189" t="s">
        <v>99</v>
      </c>
      <c r="M7" s="189" t="s">
        <v>100</v>
      </c>
      <c r="N7" s="189" t="s">
        <v>2</v>
      </c>
      <c r="O7" s="33" t="s">
        <v>101</v>
      </c>
    </row>
    <row r="8" spans="1:21" ht="20.100000000000001" customHeight="1" thickBot="1" x14ac:dyDescent="0.35">
      <c r="A8" s="190"/>
      <c r="B8" s="190"/>
      <c r="C8" s="190"/>
      <c r="D8" s="190"/>
      <c r="E8" s="190"/>
      <c r="F8" s="190"/>
      <c r="G8" s="190"/>
      <c r="H8" s="192"/>
      <c r="I8" s="190"/>
      <c r="J8" s="190"/>
      <c r="K8" s="190"/>
      <c r="L8" s="190"/>
      <c r="M8" s="190"/>
      <c r="N8" s="190"/>
      <c r="O8" s="33" t="s">
        <v>102</v>
      </c>
    </row>
    <row r="9" spans="1:21" ht="20.100000000000001" customHeight="1" thickBot="1" x14ac:dyDescent="0.35">
      <c r="A9" s="33" t="s">
        <v>103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21" ht="20.100000000000001" customHeight="1" thickBot="1" x14ac:dyDescent="0.35">
      <c r="A10" s="33" t="s">
        <v>6</v>
      </c>
      <c r="B10" s="34">
        <f>[1]FM_PED_IN_WOM!B16</f>
        <v>2599</v>
      </c>
      <c r="C10" s="34">
        <f>[1]FM_PED_IN_WOM!C16</f>
        <v>2112</v>
      </c>
      <c r="D10" s="34">
        <f>[1]FM_PED_IN_WOM!D16</f>
        <v>2300</v>
      </c>
      <c r="E10" s="34">
        <f>[1]FM_PED_IN_WOM!E16</f>
        <v>2672</v>
      </c>
      <c r="F10" s="34">
        <f>[1]FM_PED_IN_WOM!F16</f>
        <v>2146</v>
      </c>
      <c r="G10" s="34">
        <f>[1]FM_PED_IN_WOM!G16</f>
        <v>2481</v>
      </c>
      <c r="H10" s="34">
        <f>[1]FM_PED_IN_WOM!H16</f>
        <v>2598</v>
      </c>
      <c r="I10" s="34">
        <f>[1]FM_PED_IN_WOM!I16</f>
        <v>2409</v>
      </c>
      <c r="J10" s="34">
        <f>[1]FM_PED_IN_WOM!J16</f>
        <v>2627</v>
      </c>
      <c r="K10" s="34">
        <f>[1]FM_PED_IN_WOM!K16</f>
        <v>2497</v>
      </c>
      <c r="L10" s="34">
        <f>[1]FM_PED_IN_WOM!L16</f>
        <v>2304</v>
      </c>
      <c r="M10" s="34">
        <f>[1]FM_PED_IN_WOM!M16</f>
        <v>2622</v>
      </c>
      <c r="N10" s="34">
        <f t="shared" ref="N10:N46" si="0">SUM(B10:M10)</f>
        <v>29367</v>
      </c>
      <c r="O10" s="35">
        <f t="shared" ref="O10:O47" si="1">+N10/12</f>
        <v>2447.25</v>
      </c>
    </row>
    <row r="11" spans="1:21" ht="20.100000000000001" customHeight="1" thickBot="1" x14ac:dyDescent="0.35">
      <c r="A11" s="33" t="s">
        <v>104</v>
      </c>
      <c r="B11" s="36">
        <f>[1]FM_PED_IN_WOM!B50</f>
        <v>1559</v>
      </c>
      <c r="C11" s="36">
        <f>[1]FM_PED_IN_WOM!C50</f>
        <v>1510</v>
      </c>
      <c r="D11" s="36">
        <f>[1]FM_PED_IN_WOM!D50</f>
        <v>1655</v>
      </c>
      <c r="E11" s="36">
        <f>[1]FM_PED_IN_WOM!E50</f>
        <v>1912</v>
      </c>
      <c r="F11" s="36">
        <f>[1]FM_PED_IN_WOM!F50</f>
        <v>1707</v>
      </c>
      <c r="G11" s="36">
        <f>[1]FM_PED_IN_WOM!G50</f>
        <v>1850</v>
      </c>
      <c r="H11" s="36">
        <f>[1]FM_PED_IN_WOM!H50</f>
        <v>1794</v>
      </c>
      <c r="I11" s="36">
        <f>[1]FM_PED_IN_WOM!I50</f>
        <v>1704</v>
      </c>
      <c r="J11" s="36">
        <f>[1]FM_PED_IN_WOM!J50</f>
        <v>1856</v>
      </c>
      <c r="K11" s="36">
        <f>[1]FM_PED_IN_WOM!K50</f>
        <v>1872</v>
      </c>
      <c r="L11" s="36">
        <f>[1]FM_PED_IN_WOM!L50</f>
        <v>1773</v>
      </c>
      <c r="M11" s="36">
        <f>[1]FM_PED_IN_WOM!M50</f>
        <v>1787</v>
      </c>
      <c r="N11" s="34">
        <f t="shared" si="0"/>
        <v>20979</v>
      </c>
      <c r="O11" s="35">
        <f t="shared" si="1"/>
        <v>1748.25</v>
      </c>
    </row>
    <row r="12" spans="1:21" ht="20.100000000000001" customHeight="1" thickBot="1" x14ac:dyDescent="0.35">
      <c r="A12" s="33" t="s">
        <v>105</v>
      </c>
      <c r="B12" s="34">
        <f>[1]FM_PED_IN_WOM!B84</f>
        <v>135</v>
      </c>
      <c r="C12" s="34">
        <f>[1]FM_PED_IN_WOM!C84</f>
        <v>143</v>
      </c>
      <c r="D12" s="34">
        <f>[1]FM_PED_IN_WOM!D84</f>
        <v>170</v>
      </c>
      <c r="E12" s="34">
        <f>[1]FM_PED_IN_WOM!E84</f>
        <v>343</v>
      </c>
      <c r="F12" s="34">
        <f>[1]FM_PED_IN_WOM!F84</f>
        <v>601</v>
      </c>
      <c r="G12" s="34">
        <f>[1]FM_PED_IN_WOM!G84</f>
        <v>508</v>
      </c>
      <c r="H12" s="34">
        <f>[1]FM_PED_IN_WOM!H84</f>
        <v>343</v>
      </c>
      <c r="I12" s="34">
        <f>[1]FM_PED_IN_WOM!I84</f>
        <v>184</v>
      </c>
      <c r="J12" s="34">
        <f>[1]FM_PED_IN_WOM!J84</f>
        <v>141</v>
      </c>
      <c r="K12" s="34">
        <f>[1]FM_PED_IN_WOM!K84</f>
        <v>224</v>
      </c>
      <c r="L12" s="34">
        <f>[1]FM_PED_IN_WOM!L84</f>
        <v>207</v>
      </c>
      <c r="M12" s="34">
        <f>[1]FM_PED_IN_WOM!M84</f>
        <v>196</v>
      </c>
      <c r="N12" s="34">
        <f t="shared" si="0"/>
        <v>3195</v>
      </c>
      <c r="O12" s="35">
        <f t="shared" si="1"/>
        <v>266.25</v>
      </c>
    </row>
    <row r="13" spans="1:21" ht="20.100000000000001" customHeight="1" thickBot="1" x14ac:dyDescent="0.35">
      <c r="A13" s="33" t="s">
        <v>8</v>
      </c>
      <c r="B13" s="34">
        <f>[1]FM_PED_IN_WOM!B118</f>
        <v>773</v>
      </c>
      <c r="C13" s="34">
        <f>[1]FM_PED_IN_WOM!C118</f>
        <v>808</v>
      </c>
      <c r="D13" s="34">
        <f>[1]FM_PED_IN_WOM!D118</f>
        <v>857</v>
      </c>
      <c r="E13" s="34">
        <f>[1]FM_PED_IN_WOM!E118</f>
        <v>961</v>
      </c>
      <c r="F13" s="34">
        <f>[1]FM_PED_IN_WOM!F118</f>
        <v>730</v>
      </c>
      <c r="G13" s="34">
        <f>[1]FM_PED_IN_WOM!G118</f>
        <v>843</v>
      </c>
      <c r="H13" s="34">
        <f>[1]FM_PED_IN_WOM!H118</f>
        <v>778</v>
      </c>
      <c r="I13" s="34">
        <f>[1]FM_PED_IN_WOM!I118</f>
        <v>777</v>
      </c>
      <c r="J13" s="34">
        <f>[1]FM_PED_IN_WOM!J118</f>
        <v>861</v>
      </c>
      <c r="K13" s="34">
        <f>[1]FM_PED_IN_WOM!K118</f>
        <v>921</v>
      </c>
      <c r="L13" s="34">
        <f>[1]FM_PED_IN_WOM!L118</f>
        <v>857</v>
      </c>
      <c r="M13" s="34">
        <f>[1]FM_PED_IN_WOM!M118</f>
        <v>898</v>
      </c>
      <c r="N13" s="34">
        <f t="shared" si="0"/>
        <v>10064</v>
      </c>
      <c r="O13" s="35">
        <f t="shared" si="1"/>
        <v>838.66666666666663</v>
      </c>
    </row>
    <row r="14" spans="1:21" ht="20.100000000000001" customHeight="1" thickBot="1" x14ac:dyDescent="0.35">
      <c r="A14" s="33" t="s">
        <v>106</v>
      </c>
      <c r="B14" s="34">
        <f>[1]CM_CHIRO_SA_SAO!B16</f>
        <v>167</v>
      </c>
      <c r="C14" s="34">
        <f>[1]CM_CHIRO_SA_SAO!C16</f>
        <v>167</v>
      </c>
      <c r="D14" s="34">
        <f>[1]CM_CHIRO_SA_SAO!D16</f>
        <v>155</v>
      </c>
      <c r="E14" s="34">
        <f>[1]CM_CHIRO_SA_SAO!E16</f>
        <v>141</v>
      </c>
      <c r="F14" s="34">
        <f>[1]CM_CHIRO_SA_SAO!F16</f>
        <v>129</v>
      </c>
      <c r="G14" s="34">
        <f>[1]CM_CHIRO_SA_SAO!G16</f>
        <v>132</v>
      </c>
      <c r="H14" s="34">
        <f>[1]CM_CHIRO_SA_SAO!H16</f>
        <v>101</v>
      </c>
      <c r="I14" s="34">
        <f>[1]CM_CHIRO_SA_SAO!I16</f>
        <v>105</v>
      </c>
      <c r="J14" s="34">
        <f>[1]CM_CHIRO_SA_SAO!J16</f>
        <v>163</v>
      </c>
      <c r="K14" s="34">
        <f>[1]CM_CHIRO_SA_SAO!K16</f>
        <v>172</v>
      </c>
      <c r="L14" s="34">
        <f>[1]CM_CHIRO_SA_SAO!L16</f>
        <v>161</v>
      </c>
      <c r="M14" s="34">
        <f>[1]CM_CHIRO_SA_SAO!M16</f>
        <v>145</v>
      </c>
      <c r="N14" s="34">
        <f t="shared" si="0"/>
        <v>1738</v>
      </c>
      <c r="O14" s="35">
        <f t="shared" si="1"/>
        <v>144.83333333333334</v>
      </c>
    </row>
    <row r="15" spans="1:21" ht="20.100000000000001" customHeight="1" thickBot="1" x14ac:dyDescent="0.35">
      <c r="A15" s="33" t="s">
        <v>107</v>
      </c>
      <c r="B15" s="34">
        <f>[1]CM_CHIRO_SA_SAO!B50</f>
        <v>25</v>
      </c>
      <c r="C15" s="34">
        <f>[1]CM_CHIRO_SA_SAO!C50</f>
        <v>24</v>
      </c>
      <c r="D15" s="34">
        <f>[1]CM_CHIRO_SA_SAO!D50</f>
        <v>36</v>
      </c>
      <c r="E15" s="34">
        <f>[1]CM_CHIRO_SA_SAO!E50</f>
        <v>18</v>
      </c>
      <c r="F15" s="34">
        <f>[1]CM_CHIRO_SA_SAO!F50</f>
        <v>25</v>
      </c>
      <c r="G15" s="34">
        <f>[1]CM_CHIRO_SA_SAO!G50</f>
        <v>17</v>
      </c>
      <c r="H15" s="34">
        <f>[1]CM_CHIRO_SA_SAO!H50</f>
        <v>21</v>
      </c>
      <c r="I15" s="34">
        <f>[1]CM_CHIRO_SA_SAO!I50</f>
        <v>26</v>
      </c>
      <c r="J15" s="34">
        <f>[1]CM_CHIRO_SA_SAO!J50</f>
        <v>27</v>
      </c>
      <c r="K15" s="34">
        <f>[1]CM_CHIRO_SA_SAO!K50</f>
        <v>22</v>
      </c>
      <c r="L15" s="34">
        <f>[1]CM_CHIRO_SA_SAO!L50</f>
        <v>24</v>
      </c>
      <c r="M15" s="34">
        <f>[1]CM_CHIRO_SA_SAO!M50</f>
        <v>28</v>
      </c>
      <c r="N15" s="34">
        <f t="shared" si="0"/>
        <v>293</v>
      </c>
      <c r="O15" s="35">
        <f t="shared" si="1"/>
        <v>24.416666666666668</v>
      </c>
    </row>
    <row r="16" spans="1:21" ht="20.100000000000001" customHeight="1" thickBot="1" x14ac:dyDescent="0.35">
      <c r="A16" s="33" t="s">
        <v>108</v>
      </c>
      <c r="B16" s="34">
        <f>[1]CM_CHIRO_SA_SAO!B84</f>
        <v>2347</v>
      </c>
      <c r="C16" s="34">
        <f>[1]CM_CHIRO_SA_SAO!C84</f>
        <v>2409</v>
      </c>
      <c r="D16" s="34">
        <f>[1]CM_CHIRO_SA_SAO!D84</f>
        <v>2132</v>
      </c>
      <c r="E16" s="34">
        <f>[1]CM_CHIRO_SA_SAO!E84</f>
        <v>2626</v>
      </c>
      <c r="F16" s="34">
        <f>[1]CM_CHIRO_SA_SAO!F84</f>
        <v>2159</v>
      </c>
      <c r="G16" s="34">
        <f>[1]CM_CHIRO_SA_SAO!G84</f>
        <v>2222</v>
      </c>
      <c r="H16" s="34">
        <f>[1]CM_CHIRO_SA_SAO!H84</f>
        <v>2483</v>
      </c>
      <c r="I16" s="34">
        <f>[1]CM_CHIRO_SA_SAO!I84</f>
        <v>2321</v>
      </c>
      <c r="J16" s="34">
        <f>[1]CM_CHIRO_SA_SAO!J84</f>
        <v>2662</v>
      </c>
      <c r="K16" s="34">
        <f>[1]CM_CHIRO_SA_SAO!K84</f>
        <v>2340</v>
      </c>
      <c r="L16" s="34">
        <f>[1]CM_CHIRO_SA_SAO!L84</f>
        <v>2032</v>
      </c>
      <c r="M16" s="34">
        <f>[1]CM_CHIRO_SA_SAO!M84</f>
        <v>2366</v>
      </c>
      <c r="N16" s="34">
        <f t="shared" si="0"/>
        <v>28099</v>
      </c>
      <c r="O16" s="35">
        <f t="shared" si="1"/>
        <v>2341.5833333333335</v>
      </c>
    </row>
    <row r="17" spans="1:15" ht="20.100000000000001" customHeight="1" thickBot="1" x14ac:dyDescent="0.35">
      <c r="A17" s="33" t="s">
        <v>109</v>
      </c>
      <c r="B17" s="34">
        <f>[1]CM_CHIRO_SA_SAO!B118</f>
        <v>283</v>
      </c>
      <c r="C17" s="34">
        <f>[1]CM_CHIRO_SA_SAO!C118</f>
        <v>238</v>
      </c>
      <c r="D17" s="34">
        <f>[1]CM_CHIRO_SA_SAO!D118</f>
        <v>254</v>
      </c>
      <c r="E17" s="34">
        <f>[1]CM_CHIRO_SA_SAO!E118</f>
        <v>320</v>
      </c>
      <c r="F17" s="34">
        <f>[1]CM_CHIRO_SA_SAO!F118</f>
        <v>216</v>
      </c>
      <c r="G17" s="34">
        <f>[1]CM_CHIRO_SA_SAO!G118</f>
        <v>272</v>
      </c>
      <c r="H17" s="34">
        <f>[1]CM_CHIRO_SA_SAO!H118</f>
        <v>314</v>
      </c>
      <c r="I17" s="34">
        <f>[1]CM_CHIRO_SA_SAO!I118</f>
        <v>268</v>
      </c>
      <c r="J17" s="34">
        <f>[1]CM_CHIRO_SA_SAO!J118</f>
        <v>281</v>
      </c>
      <c r="K17" s="34">
        <f>[1]CM_CHIRO_SA_SAO!K118</f>
        <v>281</v>
      </c>
      <c r="L17" s="34">
        <f>[1]CM_CHIRO_SA_SAO!L118</f>
        <v>245</v>
      </c>
      <c r="M17" s="34">
        <f>[1]CM_CHIRO_SA_SAO!M118</f>
        <v>322</v>
      </c>
      <c r="N17" s="34">
        <f t="shared" si="0"/>
        <v>3294</v>
      </c>
      <c r="O17" s="35">
        <f t="shared" si="1"/>
        <v>274.5</v>
      </c>
    </row>
    <row r="18" spans="1:15" ht="20.100000000000001" customHeight="1" thickBot="1" x14ac:dyDescent="0.35">
      <c r="A18" s="33" t="s">
        <v>30</v>
      </c>
      <c r="B18" s="34">
        <f>[1]PM_AV_AVO_SBH!B16</f>
        <v>1204</v>
      </c>
      <c r="C18" s="34">
        <f>[1]PM_AV_AVO_SBH!C16</f>
        <v>982</v>
      </c>
      <c r="D18" s="34">
        <f>[1]PM_AV_AVO_SBH!D16</f>
        <v>854</v>
      </c>
      <c r="E18" s="34">
        <f>[1]PM_AV_AVO_SBH!E16</f>
        <v>1179</v>
      </c>
      <c r="F18" s="34">
        <f>[1]PM_AV_AVO_SBH!F16</f>
        <v>833</v>
      </c>
      <c r="G18" s="34">
        <f>[1]PM_AV_AVO_SBH!G16</f>
        <v>962</v>
      </c>
      <c r="H18" s="34">
        <f>[1]PM_AV_AVO_SBH!H16</f>
        <v>1025</v>
      </c>
      <c r="I18" s="34">
        <f>[1]PM_AV_AVO_SBH!I16</f>
        <v>1043</v>
      </c>
      <c r="J18" s="34">
        <f>[1]PM_AV_AVO_SBH!J16</f>
        <v>1172</v>
      </c>
      <c r="K18" s="34">
        <f>[1]PM_AV_AVO_SBH!K16</f>
        <v>1234</v>
      </c>
      <c r="L18" s="34">
        <f>[1]PM_AV_AVO_SBH!L16</f>
        <v>1145</v>
      </c>
      <c r="M18" s="34">
        <f>[1]PM_AV_AVO_SBH!M16</f>
        <v>1243</v>
      </c>
      <c r="N18" s="34">
        <f t="shared" si="0"/>
        <v>12876</v>
      </c>
      <c r="O18" s="35">
        <f t="shared" si="1"/>
        <v>1073</v>
      </c>
    </row>
    <row r="19" spans="1:15" ht="20.100000000000001" customHeight="1" thickBot="1" x14ac:dyDescent="0.35">
      <c r="A19" s="33" t="s">
        <v>110</v>
      </c>
      <c r="B19" s="34">
        <f>[1]PM_AV_AVO_SBH!B50</f>
        <v>762</v>
      </c>
      <c r="C19" s="34">
        <f>[1]PM_AV_AVO_SBH!C50</f>
        <v>638</v>
      </c>
      <c r="D19" s="34">
        <f>[1]PM_AV_AVO_SBH!D50</f>
        <v>698</v>
      </c>
      <c r="E19" s="34">
        <f>[1]PM_AV_AVO_SBH!E50</f>
        <v>824</v>
      </c>
      <c r="F19" s="34">
        <f>[1]PM_AV_AVO_SBH!F50</f>
        <v>705</v>
      </c>
      <c r="G19" s="34">
        <f>[1]PM_AV_AVO_SBH!G50</f>
        <v>694</v>
      </c>
      <c r="H19" s="34">
        <f>[1]PM_AV_AVO_SBH!H50</f>
        <v>793</v>
      </c>
      <c r="I19" s="34">
        <f>[1]PM_AV_AVO_SBH!I50</f>
        <v>732</v>
      </c>
      <c r="J19" s="34">
        <f>[1]PM_AV_AVO_SBH!J50</f>
        <v>761</v>
      </c>
      <c r="K19" s="34">
        <f>[1]PM_AV_AVO_SBH!K50</f>
        <v>681</v>
      </c>
      <c r="L19" s="34">
        <f>[1]PM_AV_AVO_SBH!L50</f>
        <v>749</v>
      </c>
      <c r="M19" s="34">
        <f>[1]PM_AV_AVO_SBH!M50</f>
        <v>757</v>
      </c>
      <c r="N19" s="34">
        <f t="shared" si="0"/>
        <v>8794</v>
      </c>
      <c r="O19" s="35">
        <f t="shared" si="1"/>
        <v>732.83333333333337</v>
      </c>
    </row>
    <row r="20" spans="1:15" ht="20.100000000000001" customHeight="1" thickBot="1" x14ac:dyDescent="0.35">
      <c r="A20" s="33" t="s">
        <v>111</v>
      </c>
      <c r="B20" s="34">
        <f>[1]PM_AV_AVO_SBH!B84</f>
        <v>296</v>
      </c>
      <c r="C20" s="34">
        <f>[1]PM_AV_AVO_SBH!C84</f>
        <v>258</v>
      </c>
      <c r="D20" s="34">
        <f>[1]PM_AV_AVO_SBH!D84</f>
        <v>335</v>
      </c>
      <c r="E20" s="34">
        <f>[1]PM_AV_AVO_SBH!E84</f>
        <v>328</v>
      </c>
      <c r="F20" s="34">
        <f>[1]PM_AV_AVO_SBH!F84</f>
        <v>256</v>
      </c>
      <c r="G20" s="34">
        <f>[1]PM_AV_AVO_SBH!G84</f>
        <v>293</v>
      </c>
      <c r="H20" s="34">
        <f>[1]PM_AV_AVO_SBH!H84</f>
        <v>294</v>
      </c>
      <c r="I20" s="34">
        <f>[1]PM_AV_AVO_SBH!I84</f>
        <v>321</v>
      </c>
      <c r="J20" s="34">
        <f>[1]PM_AV_AVO_SBH!J84</f>
        <v>303</v>
      </c>
      <c r="K20" s="34">
        <f>[1]PM_AV_AVO_SBH!K84</f>
        <v>287</v>
      </c>
      <c r="L20" s="34">
        <f>[1]PM_AV_AVO_SBH!L84</f>
        <v>270</v>
      </c>
      <c r="M20" s="34">
        <f>[1]PM_AV_AVO_SBH!M84</f>
        <v>278</v>
      </c>
      <c r="N20" s="34">
        <f t="shared" si="0"/>
        <v>3519</v>
      </c>
      <c r="O20" s="35">
        <f t="shared" si="1"/>
        <v>293.25</v>
      </c>
    </row>
    <row r="21" spans="1:15" ht="20.100000000000001" customHeight="1" thickBot="1" x14ac:dyDescent="0.35">
      <c r="A21" s="33" t="s">
        <v>112</v>
      </c>
      <c r="B21" s="34">
        <f>[1]PM_AV_AVO_SBH!B118</f>
        <v>56</v>
      </c>
      <c r="C21" s="34">
        <f>[1]PM_AV_AVO_SBH!C118</f>
        <v>67</v>
      </c>
      <c r="D21" s="34">
        <f>[1]PM_AV_AVO_SBH!D118</f>
        <v>421</v>
      </c>
      <c r="E21" s="34">
        <f>[1]PM_AV_AVO_SBH!E118</f>
        <v>441</v>
      </c>
      <c r="F21" s="34">
        <f>[1]PM_AV_AVO_SBH!F118</f>
        <v>390</v>
      </c>
      <c r="G21" s="34">
        <f>[1]PM_AV_AVO_SBH!G118</f>
        <v>422</v>
      </c>
      <c r="H21" s="34">
        <f>[1]PM_AV_AVO_SBH!H118</f>
        <v>425</v>
      </c>
      <c r="I21" s="34">
        <f>[1]PM_AV_AVO_SBH!I118</f>
        <v>458</v>
      </c>
      <c r="J21" s="34">
        <f>[1]PM_AV_AVO_SBH!J118</f>
        <v>487</v>
      </c>
      <c r="K21" s="34">
        <f>[1]PM_AV_AVO_SBH!K118</f>
        <v>712</v>
      </c>
      <c r="L21" s="34">
        <f>[1]PM_AV_AVO_SBH!L118</f>
        <v>711</v>
      </c>
      <c r="M21" s="34">
        <f>[1]PM_AV_AVO_SBH!M118</f>
        <v>592</v>
      </c>
      <c r="N21" s="34">
        <f t="shared" si="0"/>
        <v>5182</v>
      </c>
      <c r="O21" s="35">
        <f t="shared" si="1"/>
        <v>431.83333333333331</v>
      </c>
    </row>
    <row r="22" spans="1:15" ht="20.100000000000001" customHeight="1" thickBot="1" x14ac:dyDescent="0.35">
      <c r="A22" s="33" t="s">
        <v>14</v>
      </c>
      <c r="B22" s="34">
        <f>[1]Opt_Oph_FVD_FVDO!B16</f>
        <v>649</v>
      </c>
      <c r="C22" s="34">
        <f>[1]Opt_Oph_FVD_FVDO!C16</f>
        <v>769</v>
      </c>
      <c r="D22" s="34">
        <f>[1]Opt_Oph_FVD_FVDO!D16</f>
        <v>758</v>
      </c>
      <c r="E22" s="34">
        <f>[1]Opt_Oph_FVD_FVDO!E16</f>
        <v>789</v>
      </c>
      <c r="F22" s="34">
        <f>[1]Opt_Oph_FVD_FVDO!F16</f>
        <v>643</v>
      </c>
      <c r="G22" s="34">
        <f>[1]Opt_Oph_FVD_FVDO!G16</f>
        <v>684</v>
      </c>
      <c r="H22" s="34">
        <f>[1]Opt_Oph_FVD_FVDO!H16</f>
        <v>651</v>
      </c>
      <c r="I22" s="34">
        <f>[1]Opt_Oph_FVD_FVDO!I16</f>
        <v>672</v>
      </c>
      <c r="J22" s="34">
        <f>[1]Opt_Oph_FVD_FVDO!J16</f>
        <v>838</v>
      </c>
      <c r="K22" s="34">
        <f>[1]Opt_Oph_FVD_FVDO!K16</f>
        <v>859</v>
      </c>
      <c r="L22" s="34">
        <f>[1]Opt_Oph_FVD_FVDO!L16</f>
        <v>796</v>
      </c>
      <c r="M22" s="34">
        <f>[1]Opt_Oph_FVD_FVDO!M16</f>
        <v>845</v>
      </c>
      <c r="N22" s="34">
        <f t="shared" si="0"/>
        <v>8953</v>
      </c>
      <c r="O22" s="35">
        <f t="shared" si="1"/>
        <v>746.08333333333337</v>
      </c>
    </row>
    <row r="23" spans="1:15" ht="20.100000000000001" customHeight="1" thickBot="1" x14ac:dyDescent="0.35">
      <c r="A23" s="33" t="s">
        <v>113</v>
      </c>
      <c r="B23" s="36">
        <f>[1]Opt_Oph_FVD_FVDO!B50</f>
        <v>143</v>
      </c>
      <c r="C23" s="36">
        <f>[1]Opt_Oph_FVD_FVDO!C50</f>
        <v>147</v>
      </c>
      <c r="D23" s="36">
        <f>[1]Opt_Oph_FVD_FVDO!D50</f>
        <v>124</v>
      </c>
      <c r="E23" s="36">
        <f>[1]Opt_Oph_FVD_FVDO!E50</f>
        <v>126</v>
      </c>
      <c r="F23" s="36">
        <f>[1]Opt_Oph_FVD_FVDO!F50</f>
        <v>96</v>
      </c>
      <c r="G23" s="36">
        <f>[1]Opt_Oph_FVD_FVDO!G50</f>
        <v>118</v>
      </c>
      <c r="H23" s="36">
        <f>[1]Opt_Oph_FVD_FVDO!H50</f>
        <v>105</v>
      </c>
      <c r="I23" s="36">
        <f>[1]Opt_Oph_FVD_FVDO!I50</f>
        <v>113</v>
      </c>
      <c r="J23" s="36">
        <f>[1]Opt_Oph_FVD_FVDO!J50</f>
        <v>145</v>
      </c>
      <c r="K23" s="36">
        <f>[1]Opt_Oph_FVD_FVDO!K50</f>
        <v>136</v>
      </c>
      <c r="L23" s="36">
        <f>[1]Opt_Oph_FVD_FVDO!L50</f>
        <v>117</v>
      </c>
      <c r="M23" s="36">
        <f>[1]Opt_Oph_FVD_FVDO!M50</f>
        <v>143</v>
      </c>
      <c r="N23" s="34">
        <f t="shared" si="0"/>
        <v>1513</v>
      </c>
      <c r="O23" s="35">
        <f t="shared" si="1"/>
        <v>126.08333333333333</v>
      </c>
    </row>
    <row r="24" spans="1:15" ht="20.100000000000001" customHeight="1" thickBot="1" x14ac:dyDescent="0.35">
      <c r="A24" s="33" t="s">
        <v>114</v>
      </c>
      <c r="B24" s="34">
        <f>[1]Opt_Oph_FVD_FVDO!B84</f>
        <v>1424</v>
      </c>
      <c r="C24" s="34">
        <f>[1]Opt_Oph_FVD_FVDO!C84</f>
        <v>1185</v>
      </c>
      <c r="D24" s="34">
        <f>[1]Opt_Oph_FVD_FVDO!D84</f>
        <v>1117</v>
      </c>
      <c r="E24" s="34">
        <f>[1]Opt_Oph_FVD_FVDO!E84</f>
        <v>1316</v>
      </c>
      <c r="F24" s="34">
        <f>[1]Opt_Oph_FVD_FVDO!F84</f>
        <v>1279</v>
      </c>
      <c r="G24" s="34">
        <f>[1]Opt_Oph_FVD_FVDO!G84</f>
        <v>1260</v>
      </c>
      <c r="H24" s="34">
        <f>[1]Opt_Oph_FVD_FVDO!H84</f>
        <v>1274</v>
      </c>
      <c r="I24" s="34">
        <f>[1]Opt_Oph_FVD_FVDO!I84</f>
        <v>1226</v>
      </c>
      <c r="J24" s="34">
        <f>[1]Opt_Oph_FVD_FVDO!J84</f>
        <v>1386</v>
      </c>
      <c r="K24" s="34">
        <f>[1]Opt_Oph_FVD_FVDO!K84</f>
        <v>1331</v>
      </c>
      <c r="L24" s="34">
        <f>[1]Opt_Oph_FVD_FVDO!L84</f>
        <v>1303</v>
      </c>
      <c r="M24" s="34">
        <f>[1]Opt_Oph_FVD_FVDO!M84</f>
        <v>1649</v>
      </c>
      <c r="N24" s="34">
        <f t="shared" si="0"/>
        <v>15750</v>
      </c>
      <c r="O24" s="35">
        <f t="shared" si="1"/>
        <v>1312.5</v>
      </c>
    </row>
    <row r="25" spans="1:15" ht="20.100000000000001" customHeight="1" thickBot="1" x14ac:dyDescent="0.35">
      <c r="A25" s="33" t="s">
        <v>115</v>
      </c>
      <c r="B25" s="34">
        <f>[1]Opt_Oph_FVD_FVDO!B118</f>
        <v>126</v>
      </c>
      <c r="C25" s="34">
        <f>[1]Opt_Oph_FVD_FVDO!C118</f>
        <v>100</v>
      </c>
      <c r="D25" s="34">
        <f>[1]Opt_Oph_FVD_FVDO!D118</f>
        <v>125</v>
      </c>
      <c r="E25" s="34">
        <f>[1]Opt_Oph_FVD_FVDO!E118</f>
        <v>211</v>
      </c>
      <c r="F25" s="34">
        <f>[1]Opt_Oph_FVD_FVDO!F118</f>
        <v>214</v>
      </c>
      <c r="G25" s="34">
        <f>[1]Opt_Oph_FVD_FVDO!G118</f>
        <v>166</v>
      </c>
      <c r="H25" s="34">
        <f>[1]Opt_Oph_FVD_FVDO!H118</f>
        <v>167</v>
      </c>
      <c r="I25" s="34">
        <f>[1]Opt_Oph_FVD_FVDO!I118</f>
        <v>132</v>
      </c>
      <c r="J25" s="34">
        <f>[1]Opt_Oph_FVD_FVDO!J118</f>
        <v>208</v>
      </c>
      <c r="K25" s="34">
        <f>[1]Opt_Oph_FVD_FVDO!K118</f>
        <v>219</v>
      </c>
      <c r="L25" s="34">
        <f>[1]Opt_Oph_FVD_FVDO!L118</f>
        <v>218</v>
      </c>
      <c r="M25" s="34">
        <f>[1]Opt_Oph_FVD_FVDO!M118</f>
        <v>248</v>
      </c>
      <c r="N25" s="34">
        <f t="shared" si="0"/>
        <v>2134</v>
      </c>
      <c r="O25" s="35">
        <f t="shared" si="1"/>
        <v>177.83333333333334</v>
      </c>
    </row>
    <row r="26" spans="1:15" ht="20.100000000000001" customHeight="1" thickBot="1" x14ac:dyDescent="0.35">
      <c r="A26" s="33" t="s">
        <v>40</v>
      </c>
      <c r="B26" s="34">
        <f>[1]Inp_TVDen_TVDenO_CHODen!B16</f>
        <v>496</v>
      </c>
      <c r="C26" s="34">
        <f>[1]Inp_TVDen_TVDenO_CHODen!C16</f>
        <v>524</v>
      </c>
      <c r="D26" s="34">
        <f>[1]Inp_TVDen_TVDenO_CHODen!D16</f>
        <v>497</v>
      </c>
      <c r="E26" s="34">
        <f>[1]Inp_TVDen_TVDenO_CHODen!E16</f>
        <v>524</v>
      </c>
      <c r="F26" s="34">
        <f>[1]Inp_TVDen_TVDenO_CHODen!F16</f>
        <v>594</v>
      </c>
      <c r="G26" s="34">
        <f>[1]Inp_TVDen_TVDenO_CHODen!G16</f>
        <v>606</v>
      </c>
      <c r="H26" s="34">
        <f>[1]Inp_TVDen_TVDenO_CHODen!H16</f>
        <v>571</v>
      </c>
      <c r="I26" s="34">
        <f>[1]Inp_TVDen_TVDenO_CHODen!I16</f>
        <v>532</v>
      </c>
      <c r="J26" s="34">
        <f>[1]Inp_TVDen_TVDenO_CHODen!J16</f>
        <v>583</v>
      </c>
      <c r="K26" s="34">
        <f>[1]Inp_TVDen_TVDenO_CHODen!K16</f>
        <v>592</v>
      </c>
      <c r="L26" s="34">
        <f>[1]Inp_TVDen_TVDenO_CHODen!L16</f>
        <v>556</v>
      </c>
      <c r="M26" s="34">
        <f>[1]Inp_TVDen_TVDenO_CHODen!M16</f>
        <v>661</v>
      </c>
      <c r="N26" s="34">
        <f t="shared" si="0"/>
        <v>6736</v>
      </c>
      <c r="O26" s="35">
        <f t="shared" si="1"/>
        <v>561.33333333333337</v>
      </c>
    </row>
    <row r="27" spans="1:15" ht="20.100000000000001" customHeight="1" thickBot="1" x14ac:dyDescent="0.35">
      <c r="A27" s="33" t="s">
        <v>116</v>
      </c>
      <c r="B27" s="34">
        <f>[1]Inp_TVDen_TVDenO_CHODen!B50</f>
        <v>921</v>
      </c>
      <c r="C27" s="34">
        <f>[1]Inp_TVDen_TVDenO_CHODen!C50</f>
        <v>1113</v>
      </c>
      <c r="D27" s="34">
        <f>[1]Inp_TVDen_TVDenO_CHODen!D50</f>
        <v>1069</v>
      </c>
      <c r="E27" s="34">
        <f>[1]Inp_TVDen_TVDenO_CHODen!E50</f>
        <v>1152</v>
      </c>
      <c r="F27" s="34">
        <f>[1]Inp_TVDen_TVDenO_CHODen!F50</f>
        <v>672</v>
      </c>
      <c r="G27" s="34">
        <f>[1]Inp_TVDen_TVDenO_CHODen!G50</f>
        <v>896</v>
      </c>
      <c r="H27" s="34">
        <f>[1]Inp_TVDen_TVDenO_CHODen!H50</f>
        <v>974</v>
      </c>
      <c r="I27" s="34">
        <f>[1]Inp_TVDen_TVDenO_CHODen!I50</f>
        <v>1044</v>
      </c>
      <c r="J27" s="34">
        <f>[1]Inp_TVDen_TVDenO_CHODen!J50</f>
        <v>1356</v>
      </c>
      <c r="K27" s="34">
        <f>[1]Inp_TVDen_TVDenO_CHODen!K50</f>
        <v>1374</v>
      </c>
      <c r="L27" s="34">
        <f>[1]Inp_TVDen_TVDenO_CHODen!L50</f>
        <v>1400</v>
      </c>
      <c r="M27" s="34">
        <f>[1]Inp_TVDen_TVDenO_CHODen!M50</f>
        <v>1270</v>
      </c>
      <c r="N27" s="34">
        <f t="shared" si="0"/>
        <v>13241</v>
      </c>
      <c r="O27" s="35">
        <f t="shared" si="1"/>
        <v>1103.4166666666667</v>
      </c>
    </row>
    <row r="28" spans="1:15" ht="20.100000000000001" customHeight="1" thickBot="1" x14ac:dyDescent="0.35">
      <c r="A28" s="33" t="s">
        <v>117</v>
      </c>
      <c r="B28" s="34">
        <f>[1]Inp_TVDen_TVDenO_CHODen!B84</f>
        <v>362</v>
      </c>
      <c r="C28" s="34">
        <f>[1]Inp_TVDen_TVDenO_CHODen!C84</f>
        <v>227</v>
      </c>
      <c r="D28" s="34">
        <f>[1]Inp_TVDen_TVDenO_CHODen!D84</f>
        <v>102</v>
      </c>
      <c r="E28" s="34">
        <f>[1]Inp_TVDen_TVDenO_CHODen!E84</f>
        <v>120</v>
      </c>
      <c r="F28" s="34">
        <f>[1]Inp_TVDen_TVDenO_CHODen!F84</f>
        <v>167</v>
      </c>
      <c r="G28" s="34">
        <f>[1]Inp_TVDen_TVDenO_CHODen!G84</f>
        <v>267</v>
      </c>
      <c r="H28" s="34">
        <f>[1]Inp_TVDen_TVDenO_CHODen!H84</f>
        <v>109</v>
      </c>
      <c r="I28" s="34">
        <f>[1]Inp_TVDen_TVDenO_CHODen!I84</f>
        <v>107</v>
      </c>
      <c r="J28" s="34">
        <f>[1]Inp_TVDen_TVDenO_CHODen!J84</f>
        <v>137</v>
      </c>
      <c r="K28" s="34">
        <f>[1]Inp_TVDen_TVDenO_CHODen!K84</f>
        <v>118</v>
      </c>
      <c r="L28" s="34">
        <f>[1]Inp_TVDen_TVDenO_CHODen!L84</f>
        <v>213</v>
      </c>
      <c r="M28" s="34">
        <f>[1]Inp_TVDen_TVDenO_CHODen!M84</f>
        <v>329</v>
      </c>
      <c r="N28" s="34">
        <f t="shared" si="0"/>
        <v>2258</v>
      </c>
      <c r="O28" s="35">
        <f t="shared" si="1"/>
        <v>188.16666666666666</v>
      </c>
    </row>
    <row r="29" spans="1:15" ht="20.100000000000001" customHeight="1" thickBot="1" x14ac:dyDescent="0.35">
      <c r="A29" s="33" t="s">
        <v>118</v>
      </c>
      <c r="B29" s="34">
        <f>[1]Inp_TVDen_TVDenO_CHODen!B118</f>
        <v>809</v>
      </c>
      <c r="C29" s="34">
        <f>[1]Inp_TVDen_TVDenO_CHODen!C118</f>
        <v>682</v>
      </c>
      <c r="D29" s="34">
        <f>[1]Inp_TVDen_TVDenO_CHODen!D118</f>
        <v>697</v>
      </c>
      <c r="E29" s="34">
        <f>[1]Inp_TVDen_TVDenO_CHODen!E118</f>
        <v>561</v>
      </c>
      <c r="F29" s="34">
        <f>[1]Inp_TVDen_TVDenO_CHODen!F118</f>
        <v>630</v>
      </c>
      <c r="G29" s="34">
        <f>[1]Inp_TVDen_TVDenO_CHODen!G118</f>
        <v>659</v>
      </c>
      <c r="H29" s="34">
        <f>[1]Inp_TVDen_TVDenO_CHODen!H118</f>
        <v>606</v>
      </c>
      <c r="I29" s="34">
        <f>[1]Inp_TVDen_TVDenO_CHODen!I118</f>
        <v>639</v>
      </c>
      <c r="J29" s="34">
        <f>[1]Inp_TVDen_TVDenO_CHODen!J118</f>
        <v>660</v>
      </c>
      <c r="K29" s="34">
        <f>[1]Inp_TVDen_TVDenO_CHODen!K118</f>
        <v>703</v>
      </c>
      <c r="L29" s="34">
        <f>[1]Inp_TVDen_TVDenO_CHODen!L118</f>
        <v>541</v>
      </c>
      <c r="M29" s="34">
        <f>[1]Inp_TVDen_TVDenO_CHODen!M118</f>
        <v>725</v>
      </c>
      <c r="N29" s="34">
        <f t="shared" si="0"/>
        <v>7912</v>
      </c>
      <c r="O29" s="35">
        <f t="shared" si="1"/>
        <v>659.33333333333337</v>
      </c>
    </row>
    <row r="30" spans="1:15" ht="20.100000000000001" customHeight="1" thickBot="1" x14ac:dyDescent="0.35">
      <c r="A30" s="33" t="s">
        <v>119</v>
      </c>
      <c r="B30" s="34">
        <f>[1]MV_MoMed_MonMedO_MoDen!B16</f>
        <v>63</v>
      </c>
      <c r="C30" s="34">
        <f>[1]MV_MoMed_MonMedO_MoDen!C16</f>
        <v>59</v>
      </c>
      <c r="D30" s="34">
        <f>[1]MV_MoMed_MonMedO_MoDen!D16</f>
        <v>33</v>
      </c>
      <c r="E30" s="34">
        <f>[1]MV_MoMed_MonMedO_MoDen!E16</f>
        <v>52</v>
      </c>
      <c r="F30" s="34">
        <f>[1]MV_MoMed_MonMedO_MoDen!F16</f>
        <v>45</v>
      </c>
      <c r="G30" s="34">
        <f>[1]MV_MoMed_MonMedO_MoDen!G16</f>
        <v>25</v>
      </c>
      <c r="H30" s="34">
        <f>[1]MV_MoMed_MonMedO_MoDen!H16</f>
        <v>73</v>
      </c>
      <c r="I30" s="34">
        <f>[1]MV_MoMed_MonMedO_MoDen!I16</f>
        <v>77</v>
      </c>
      <c r="J30" s="34">
        <f>[1]MV_MoMed_MonMedO_MoDen!J16</f>
        <v>59</v>
      </c>
      <c r="K30" s="34">
        <f>[1]MV_MoMed_MonMedO_MoDen!K16</f>
        <v>63</v>
      </c>
      <c r="L30" s="34">
        <f>[1]MV_MoMed_MonMedO_MoDen!L16</f>
        <v>54</v>
      </c>
      <c r="M30" s="34">
        <f>[1]MV_MoMed_MonMedO_MoDen!M16</f>
        <v>46</v>
      </c>
      <c r="N30" s="34">
        <f t="shared" si="0"/>
        <v>649</v>
      </c>
      <c r="O30" s="35">
        <f t="shared" si="1"/>
        <v>54.083333333333336</v>
      </c>
    </row>
    <row r="31" spans="1:15" ht="20.100000000000001" customHeight="1" thickBot="1" x14ac:dyDescent="0.35">
      <c r="A31" s="33" t="s">
        <v>120</v>
      </c>
      <c r="B31" s="34">
        <f>[1]MV_MoMed_MonMedO_MoDen!B50</f>
        <v>727</v>
      </c>
      <c r="C31" s="34">
        <f>[1]MV_MoMed_MonMedO_MoDen!C50</f>
        <v>652</v>
      </c>
      <c r="D31" s="34">
        <f>[1]MV_MoMed_MonMedO_MoDen!D50</f>
        <v>731</v>
      </c>
      <c r="E31" s="34">
        <f>[1]MV_MoMed_MonMedO_MoDen!E50</f>
        <v>776</v>
      </c>
      <c r="F31" s="34">
        <f>[1]MV_MoMed_MonMedO_MoDen!F50</f>
        <v>637</v>
      </c>
      <c r="G31" s="34">
        <f>[1]MV_MoMed_MonMedO_MoDen!G50</f>
        <v>752</v>
      </c>
      <c r="H31" s="34">
        <f>[1]MV_MoMed_MonMedO_MoDen!H50</f>
        <v>767</v>
      </c>
      <c r="I31" s="34">
        <f>[1]MV_MoMed_MonMedO_MoDen!I50</f>
        <v>734</v>
      </c>
      <c r="J31" s="34">
        <f>[1]MV_MoMed_MonMedO_MoDen!J50</f>
        <v>911</v>
      </c>
      <c r="K31" s="34">
        <f>[1]MV_MoMed_MonMedO_MoDen!K50</f>
        <v>854</v>
      </c>
      <c r="L31" s="34">
        <f>[1]MV_MoMed_MonMedO_MoDen!L50</f>
        <v>806</v>
      </c>
      <c r="M31" s="34">
        <f>[1]MV_MoMed_MonMedO_MoDen!M50</f>
        <v>866</v>
      </c>
      <c r="N31" s="34">
        <f t="shared" si="0"/>
        <v>9213</v>
      </c>
      <c r="O31" s="35">
        <f t="shared" si="1"/>
        <v>767.75</v>
      </c>
    </row>
    <row r="32" spans="1:15" ht="20.100000000000001" customHeight="1" thickBot="1" x14ac:dyDescent="0.35">
      <c r="A32" s="33" t="s">
        <v>121</v>
      </c>
      <c r="B32" s="34">
        <f>[1]MV_MoMed_MonMedO_MoDen!B84</f>
        <v>183</v>
      </c>
      <c r="C32" s="34">
        <f>[1]MV_MoMed_MonMedO_MoDen!C84</f>
        <v>308</v>
      </c>
      <c r="D32" s="34">
        <f>[1]MV_MoMed_MonMedO_MoDen!D84</f>
        <v>248</v>
      </c>
      <c r="E32" s="34">
        <f>[1]MV_MoMed_MonMedO_MoDen!E84</f>
        <v>280</v>
      </c>
      <c r="F32" s="34">
        <f>[1]MV_MoMed_MonMedO_MoDen!F84</f>
        <v>225</v>
      </c>
      <c r="G32" s="34">
        <f>[1]MV_MoMed_MonMedO_MoDen!G84</f>
        <v>216</v>
      </c>
      <c r="H32" s="34">
        <f>[1]MV_MoMed_MonMedO_MoDen!H84</f>
        <v>185</v>
      </c>
      <c r="I32" s="34">
        <f>[1]MV_MoMed_MonMedO_MoDen!I84</f>
        <v>184</v>
      </c>
      <c r="J32" s="34">
        <f>[1]MV_MoMed_MonMedO_MoDen!J84</f>
        <v>297</v>
      </c>
      <c r="K32" s="34">
        <f>[1]MV_MoMed_MonMedO_MoDen!K84</f>
        <v>300</v>
      </c>
      <c r="L32" s="34">
        <f>[1]MV_MoMed_MonMedO_MoDen!L84</f>
        <v>299</v>
      </c>
      <c r="M32" s="34">
        <f>[1]MV_MoMed_MonMedO_MoDen!M84</f>
        <v>296</v>
      </c>
      <c r="N32" s="34">
        <f t="shared" si="0"/>
        <v>3021</v>
      </c>
      <c r="O32" s="35">
        <f t="shared" si="1"/>
        <v>251.75</v>
      </c>
    </row>
    <row r="33" spans="1:15" ht="20.100000000000001" customHeight="1" thickBot="1" x14ac:dyDescent="0.35">
      <c r="A33" s="33" t="s">
        <v>122</v>
      </c>
      <c r="B33" s="34">
        <f>[1]MV_MoMed_MonMedO_MoDen!B118</f>
        <v>532</v>
      </c>
      <c r="C33" s="34">
        <f>[1]MV_MoMed_MonMedO_MoDen!C118</f>
        <v>539</v>
      </c>
      <c r="D33" s="34">
        <f>[1]MV_MoMed_MonMedO_MoDen!D118</f>
        <v>502</v>
      </c>
      <c r="E33" s="34">
        <f>[1]MV_MoMed_MonMedO_MoDen!E118</f>
        <v>524</v>
      </c>
      <c r="F33" s="34">
        <f>[1]MV_MoMed_MonMedO_MoDen!F118</f>
        <v>450</v>
      </c>
      <c r="G33" s="34">
        <f>[1]MV_MoMed_MonMedO_MoDen!G118</f>
        <v>491</v>
      </c>
      <c r="H33" s="34">
        <f>[1]MV_MoMed_MonMedO_MoDen!H118</f>
        <v>590</v>
      </c>
      <c r="I33" s="34">
        <f>[1]MV_MoMed_MonMedO_MoDen!I118</f>
        <v>669</v>
      </c>
      <c r="J33" s="34">
        <f>[1]MV_MoMed_MonMedO_MoDen!J118</f>
        <v>716</v>
      </c>
      <c r="K33" s="34">
        <f>[1]MV_MoMed_MonMedO_MoDen!K118</f>
        <v>784</v>
      </c>
      <c r="L33" s="34">
        <f>[1]MV_MoMed_MonMedO_MoDen!L118</f>
        <v>618</v>
      </c>
      <c r="M33" s="34">
        <f>[1]MV_MoMed_MonMedO_MoDen!M118</f>
        <v>860</v>
      </c>
      <c r="N33" s="34">
        <f t="shared" si="0"/>
        <v>7275</v>
      </c>
      <c r="O33" s="35">
        <f t="shared" si="1"/>
        <v>606.25</v>
      </c>
    </row>
    <row r="34" spans="1:15" ht="20.100000000000001" customHeight="1" thickBot="1" x14ac:dyDescent="0.35">
      <c r="A34" s="33" t="s">
        <v>123</v>
      </c>
      <c r="B34" s="34">
        <f>[1]MoDenO_PitMe_PitMeO_PitDen!B16</f>
        <v>145</v>
      </c>
      <c r="C34" s="34">
        <f>[1]MoDenO_PitMe_PitMeO_PitDen!C16</f>
        <v>181</v>
      </c>
      <c r="D34" s="34">
        <f>[1]MoDenO_PitMe_PitMeO_PitDen!D16</f>
        <v>151</v>
      </c>
      <c r="E34" s="34">
        <f>[1]MoDenO_PitMe_PitMeO_PitDen!E16</f>
        <v>143</v>
      </c>
      <c r="F34" s="34">
        <f>[1]MoDenO_PitMe_PitMeO_PitDen!F16</f>
        <v>118</v>
      </c>
      <c r="G34" s="34">
        <f>[1]MoDenO_PitMe_PitMeO_PitDen!G16</f>
        <v>20</v>
      </c>
      <c r="H34" s="34">
        <f>[1]MoDenO_PitMe_PitMeO_PitDen!H16</f>
        <v>94</v>
      </c>
      <c r="I34" s="34">
        <f>[1]MoDenO_PitMe_PitMeO_PitDen!I16</f>
        <v>66</v>
      </c>
      <c r="J34" s="34">
        <f>[1]MoDenO_PitMe_PitMeO_PitDen!J16</f>
        <v>33</v>
      </c>
      <c r="K34" s="34">
        <f>[1]MoDenO_PitMe_PitMeO_PitDen!K16</f>
        <v>31</v>
      </c>
      <c r="L34" s="34">
        <f>[1]MoDenO_PitMe_PitMeO_PitDen!L16</f>
        <v>95</v>
      </c>
      <c r="M34" s="34">
        <f>[1]MoDenO_PitMe_PitMeO_PitDen!M16</f>
        <v>60</v>
      </c>
      <c r="N34" s="34">
        <f t="shared" si="0"/>
        <v>1137</v>
      </c>
      <c r="O34" s="35">
        <f t="shared" si="1"/>
        <v>94.75</v>
      </c>
    </row>
    <row r="35" spans="1:15" ht="20.100000000000001" customHeight="1" thickBot="1" x14ac:dyDescent="0.35">
      <c r="A35" s="33" t="s">
        <v>124</v>
      </c>
      <c r="B35" s="34">
        <f>[1]MoDenO_PitMe_PitMeO_PitDen!B50</f>
        <v>824</v>
      </c>
      <c r="C35" s="34">
        <f>[1]MoDenO_PitMe_PitMeO_PitDen!C50</f>
        <v>838</v>
      </c>
      <c r="D35" s="34">
        <f>[1]MoDenO_PitMe_PitMeO_PitDen!D50</f>
        <v>843</v>
      </c>
      <c r="E35" s="34">
        <f>[1]MoDenO_PitMe_PitMeO_PitDen!E50</f>
        <v>839</v>
      </c>
      <c r="F35" s="34">
        <f>[1]MoDenO_PitMe_PitMeO_PitDen!F50</f>
        <v>750</v>
      </c>
      <c r="G35" s="34">
        <f>[1]MoDenO_PitMe_PitMeO_PitDen!G50</f>
        <v>799</v>
      </c>
      <c r="H35" s="34">
        <f>[1]MoDenO_PitMe_PitMeO_PitDen!H50</f>
        <v>827</v>
      </c>
      <c r="I35" s="34">
        <f>[1]MoDenO_PitMe_PitMeO_PitDen!I50</f>
        <v>826</v>
      </c>
      <c r="J35" s="34">
        <f>[1]MoDenO_PitMe_PitMeO_PitDen!J50</f>
        <v>921</v>
      </c>
      <c r="K35" s="34">
        <f>[1]MoDenO_PitMe_PitMeO_PitDen!K50</f>
        <v>1028</v>
      </c>
      <c r="L35" s="34">
        <f>[1]MoDenO_PitMe_PitMeO_PitDen!L50</f>
        <v>917</v>
      </c>
      <c r="M35" s="34">
        <f>[1]MoDenO_PitMe_PitMeO_PitDen!M50</f>
        <v>999</v>
      </c>
      <c r="N35" s="34">
        <f t="shared" si="0"/>
        <v>10411</v>
      </c>
      <c r="O35" s="35">
        <f t="shared" si="1"/>
        <v>867.58333333333337</v>
      </c>
    </row>
    <row r="36" spans="1:15" ht="20.100000000000001" customHeight="1" thickBot="1" x14ac:dyDescent="0.35">
      <c r="A36" s="33" t="s">
        <v>125</v>
      </c>
      <c r="B36" s="34">
        <f>[1]MoDenO_PitMe_PitMeO_PitDen!B84</f>
        <v>64</v>
      </c>
      <c r="C36" s="34">
        <f>[1]MoDenO_PitMe_PitMeO_PitDen!C84</f>
        <v>82</v>
      </c>
      <c r="D36" s="34">
        <f>[1]MoDenO_PitMe_PitMeO_PitDen!D84</f>
        <v>109</v>
      </c>
      <c r="E36" s="34">
        <f>[1]MoDenO_PitMe_PitMeO_PitDen!E84</f>
        <v>140</v>
      </c>
      <c r="F36" s="34">
        <f>[1]MoDenO_PitMe_PitMeO_PitDen!F84</f>
        <v>141</v>
      </c>
      <c r="G36" s="34">
        <f>[1]MoDenO_PitMe_PitMeO_PitDen!G84</f>
        <v>134</v>
      </c>
      <c r="H36" s="34">
        <f>[1]MoDenO_PitMe_PitMeO_PitDen!H84</f>
        <v>183</v>
      </c>
      <c r="I36" s="34">
        <f>[1]MoDenO_PitMe_PitMeO_PitDen!I84</f>
        <v>176</v>
      </c>
      <c r="J36" s="34">
        <f>[1]MoDenO_PitMe_PitMeO_PitDen!J84</f>
        <v>177</v>
      </c>
      <c r="K36" s="34">
        <f>[1]MoDenO_PitMe_PitMeO_PitDen!K84</f>
        <v>196</v>
      </c>
      <c r="L36" s="34">
        <f>[1]MoDenO_PitMe_PitMeO_PitDen!L84</f>
        <v>145</v>
      </c>
      <c r="M36" s="34">
        <f>[1]MoDenO_PitMe_PitMeO_PitDen!M84</f>
        <v>195</v>
      </c>
      <c r="N36" s="34">
        <f t="shared" si="0"/>
        <v>1742</v>
      </c>
      <c r="O36" s="35">
        <f t="shared" si="1"/>
        <v>145.16666666666666</v>
      </c>
    </row>
    <row r="37" spans="1:15" ht="20.100000000000001" customHeight="1" thickBot="1" x14ac:dyDescent="0.35">
      <c r="A37" s="33" t="s">
        <v>126</v>
      </c>
      <c r="B37" s="34">
        <f>[1]MoDenO_PitMe_PitMeO_PitDen!B118</f>
        <v>662</v>
      </c>
      <c r="C37" s="34">
        <f>[1]MoDenO_PitMe_PitMeO_PitDen!C118</f>
        <v>692</v>
      </c>
      <c r="D37" s="34">
        <f>[1]MoDenO_PitMe_PitMeO_PitDen!D118</f>
        <v>707</v>
      </c>
      <c r="E37" s="34">
        <f>[1]MoDenO_PitMe_PitMeO_PitDen!E118</f>
        <v>756</v>
      </c>
      <c r="F37" s="34">
        <f>[1]MoDenO_PitMe_PitMeO_PitDen!F118</f>
        <v>607</v>
      </c>
      <c r="G37" s="34">
        <f>[1]MoDenO_PitMe_PitMeO_PitDen!G118</f>
        <v>576</v>
      </c>
      <c r="H37" s="34">
        <f>[1]MoDenO_PitMe_PitMeO_PitDen!H118</f>
        <v>627</v>
      </c>
      <c r="I37" s="34">
        <f>[1]MoDenO_PitMe_PitMeO_PitDen!I118</f>
        <v>633</v>
      </c>
      <c r="J37" s="34">
        <f>[1]MoDenO_PitMe_PitMeO_PitDen!J118</f>
        <v>824</v>
      </c>
      <c r="K37" s="34">
        <f>[1]MoDenO_PitMe_PitMeO_PitDen!K118</f>
        <v>724</v>
      </c>
      <c r="L37" s="34">
        <f>[1]MoDenO_PitMe_PitMeO_PitDen!L118</f>
        <v>712</v>
      </c>
      <c r="M37" s="34">
        <f>[1]MoDenO_PitMe_PitMeO_PitDen!M118</f>
        <v>855</v>
      </c>
      <c r="N37" s="34">
        <f t="shared" si="0"/>
        <v>8375</v>
      </c>
      <c r="O37" s="35">
        <f t="shared" si="1"/>
        <v>697.91666666666663</v>
      </c>
    </row>
    <row r="38" spans="1:15" ht="20.100000000000001" customHeight="1" thickBot="1" x14ac:dyDescent="0.35">
      <c r="A38" s="33" t="s">
        <v>127</v>
      </c>
      <c r="B38" s="34">
        <f>[1]PitDenO_VaMed_VaMedO_ValDen!B16</f>
        <v>93</v>
      </c>
      <c r="C38" s="34">
        <f>[1]PitDenO_VaMed_VaMedO_ValDen!C16</f>
        <v>20</v>
      </c>
      <c r="D38" s="34">
        <f>[1]PitDenO_VaMed_VaMedO_ValDen!D16</f>
        <v>81</v>
      </c>
      <c r="E38" s="34">
        <f>[1]PitDenO_VaMed_VaMedO_ValDen!E16</f>
        <v>133</v>
      </c>
      <c r="F38" s="34">
        <f>[1]PitDenO_VaMed_VaMedO_ValDen!F16</f>
        <v>130</v>
      </c>
      <c r="G38" s="34">
        <f>[1]PitDenO_VaMed_VaMedO_ValDen!G16</f>
        <v>41</v>
      </c>
      <c r="H38" s="34">
        <f>[1]PitDenO_VaMed_VaMedO_ValDen!H16</f>
        <v>77</v>
      </c>
      <c r="I38" s="34">
        <f>[1]PitDenO_VaMed_VaMedO_ValDen!I16</f>
        <v>98</v>
      </c>
      <c r="J38" s="34">
        <f>[1]PitDenO_VaMed_VaMedO_ValDen!J16</f>
        <v>156</v>
      </c>
      <c r="K38" s="34">
        <f>[1]PitDenO_VaMed_VaMedO_ValDen!K16</f>
        <v>146</v>
      </c>
      <c r="L38" s="34">
        <f>[1]PitDenO_VaMed_VaMedO_ValDen!L16</f>
        <v>158</v>
      </c>
      <c r="M38" s="34">
        <f>[1]PitDenO_VaMed_VaMedO_ValDen!M16</f>
        <v>180</v>
      </c>
      <c r="N38" s="34">
        <f t="shared" si="0"/>
        <v>1313</v>
      </c>
      <c r="O38" s="35">
        <f t="shared" si="1"/>
        <v>109.41666666666667</v>
      </c>
    </row>
    <row r="39" spans="1:15" ht="20.100000000000001" customHeight="1" thickBot="1" x14ac:dyDescent="0.35">
      <c r="A39" s="33" t="s">
        <v>128</v>
      </c>
      <c r="B39" s="34">
        <f>[1]PitDenO_VaMed_VaMedO_ValDen!B50</f>
        <v>1294</v>
      </c>
      <c r="C39" s="34">
        <f>[1]PitDenO_VaMed_VaMedO_ValDen!C50</f>
        <v>1312</v>
      </c>
      <c r="D39" s="34">
        <f>[1]PitDenO_VaMed_VaMedO_ValDen!D50</f>
        <v>1272</v>
      </c>
      <c r="E39" s="34">
        <f>[1]PitDenO_VaMed_VaMedO_ValDen!E50</f>
        <v>1406</v>
      </c>
      <c r="F39" s="34">
        <f>[1]PitDenO_VaMed_VaMedO_ValDen!F50</f>
        <v>1076</v>
      </c>
      <c r="G39" s="34">
        <f>[1]PitDenO_VaMed_VaMedO_ValDen!G50</f>
        <v>1272</v>
      </c>
      <c r="H39" s="34">
        <f>[1]PitDenO_VaMed_VaMedO_ValDen!H50</f>
        <v>1697</v>
      </c>
      <c r="I39" s="34">
        <f>[1]PitDenO_VaMed_VaMedO_ValDen!I50</f>
        <v>1609</v>
      </c>
      <c r="J39" s="34">
        <f>[1]PitDenO_VaMed_VaMedO_ValDen!J50</f>
        <v>1676</v>
      </c>
      <c r="K39" s="34">
        <f>[1]PitDenO_VaMed_VaMedO_ValDen!K50</f>
        <v>1634</v>
      </c>
      <c r="L39" s="34">
        <f>[1]PitDenO_VaMed_VaMedO_ValDen!L50</f>
        <v>1584</v>
      </c>
      <c r="M39" s="34">
        <f>[1]PitDenO_VaMed_VaMedO_ValDen!M50</f>
        <v>1610</v>
      </c>
      <c r="N39" s="34">
        <f t="shared" si="0"/>
        <v>17442</v>
      </c>
      <c r="O39" s="35">
        <f t="shared" si="1"/>
        <v>1453.5</v>
      </c>
    </row>
    <row r="40" spans="1:15" ht="20.100000000000001" customHeight="1" thickBot="1" x14ac:dyDescent="0.35">
      <c r="A40" s="33" t="s">
        <v>129</v>
      </c>
      <c r="B40" s="34">
        <f>[1]PitDenO_VaMed_VaMedO_ValDen!B84</f>
        <v>189</v>
      </c>
      <c r="C40" s="34">
        <f>[1]PitDenO_VaMed_VaMedO_ValDen!C84</f>
        <v>136</v>
      </c>
      <c r="D40" s="34">
        <f>[1]PitDenO_VaMed_VaMedO_ValDen!D84</f>
        <v>152</v>
      </c>
      <c r="E40" s="34">
        <f>[1]PitDenO_VaMed_VaMedO_ValDen!E84</f>
        <v>157</v>
      </c>
      <c r="F40" s="34">
        <f>[1]PitDenO_VaMed_VaMedO_ValDen!F84</f>
        <v>131</v>
      </c>
      <c r="G40" s="34">
        <f>[1]PitDenO_VaMed_VaMedO_ValDen!G84</f>
        <v>155</v>
      </c>
      <c r="H40" s="34">
        <f>[1]PitDenO_VaMed_VaMedO_ValDen!H84</f>
        <v>137</v>
      </c>
      <c r="I40" s="34">
        <f>[1]PitDenO_VaMed_VaMedO_ValDen!I84</f>
        <v>197</v>
      </c>
      <c r="J40" s="34">
        <f>[1]PitDenO_VaMed_VaMedO_ValDen!J84</f>
        <v>219</v>
      </c>
      <c r="K40" s="34">
        <f>[1]PitDenO_VaMed_VaMedO_ValDen!K84</f>
        <v>205</v>
      </c>
      <c r="L40" s="34">
        <f>[1]PitDenO_VaMed_VaMedO_ValDen!L84</f>
        <v>194</v>
      </c>
      <c r="M40" s="34">
        <f>[1]PitDenO_VaMed_VaMedO_ValDen!M84</f>
        <v>231</v>
      </c>
      <c r="N40" s="34">
        <f t="shared" si="0"/>
        <v>2103</v>
      </c>
      <c r="O40" s="35">
        <f t="shared" si="1"/>
        <v>175.25</v>
      </c>
    </row>
    <row r="41" spans="1:15" ht="20.100000000000001" customHeight="1" thickBot="1" x14ac:dyDescent="0.35">
      <c r="A41" s="33" t="s">
        <v>130</v>
      </c>
      <c r="B41" s="34">
        <f>[1]PitDenO_VaMed_VaMedO_ValDen!B118</f>
        <v>607</v>
      </c>
      <c r="C41" s="34">
        <f>[1]PitDenO_VaMed_VaMedO_ValDen!C118</f>
        <v>592</v>
      </c>
      <c r="D41" s="34">
        <f>[1]PitDenO_VaMed_VaMedO_ValDen!D118</f>
        <v>393</v>
      </c>
      <c r="E41" s="34">
        <f>[1]PitDenO_VaMed_VaMedO_ValDen!E118</f>
        <v>633</v>
      </c>
      <c r="F41" s="34">
        <f>[1]PitDenO_VaMed_VaMedO_ValDen!F118</f>
        <v>511</v>
      </c>
      <c r="G41" s="34">
        <f>[1]PitDenO_VaMed_VaMedO_ValDen!G118</f>
        <v>670</v>
      </c>
      <c r="H41" s="34">
        <f>[1]PitDenO_VaMed_VaMedO_ValDen!H118</f>
        <v>633</v>
      </c>
      <c r="I41" s="34">
        <f>[1]PitDenO_VaMed_VaMedO_ValDen!I118</f>
        <v>661</v>
      </c>
      <c r="J41" s="34">
        <f>[1]PitDenO_VaMed_VaMedO_ValDen!J118</f>
        <v>768</v>
      </c>
      <c r="K41" s="34">
        <f>[1]PitDenO_VaMed_VaMedO_ValDen!K118</f>
        <v>760</v>
      </c>
      <c r="L41" s="34">
        <f>[1]PitDenO_VaMed_VaMedO_ValDen!L118</f>
        <v>633</v>
      </c>
      <c r="M41" s="34">
        <f>[1]PitDenO_VaMed_VaMedO_ValDen!M118</f>
        <v>612</v>
      </c>
      <c r="N41" s="34">
        <f t="shared" si="0"/>
        <v>7473</v>
      </c>
      <c r="O41" s="35">
        <f t="shared" si="1"/>
        <v>622.75</v>
      </c>
    </row>
    <row r="42" spans="1:15" ht="20.100000000000001" customHeight="1" thickBot="1" x14ac:dyDescent="0.35">
      <c r="A42" s="33" t="s">
        <v>131</v>
      </c>
      <c r="B42" s="36">
        <f>[1]ValDenO_ValGBeg_ValGBegO_MH!B16</f>
        <v>168</v>
      </c>
      <c r="C42" s="36">
        <f>[1]ValDenO_ValGBeg_ValGBegO_MH!C16</f>
        <v>226</v>
      </c>
      <c r="D42" s="36">
        <f>[1]ValDenO_ValGBeg_ValGBegO_MH!D16</f>
        <v>192</v>
      </c>
      <c r="E42" s="36">
        <f>[1]ValDenO_ValGBeg_ValGBegO_MH!E16</f>
        <v>231</v>
      </c>
      <c r="F42" s="36">
        <f>[1]ValDenO_ValGBeg_ValGBegO_MH!F16</f>
        <v>168</v>
      </c>
      <c r="G42" s="36">
        <f>[1]ValDenO_ValGBeg_ValGBegO_MH!G16</f>
        <v>193</v>
      </c>
      <c r="H42" s="36">
        <f>[1]ValDenO_ValGBeg_ValGBegO_MH!H16</f>
        <v>167</v>
      </c>
      <c r="I42" s="36">
        <f>[1]ValDenO_ValGBeg_ValGBegO_MH!I16</f>
        <v>168</v>
      </c>
      <c r="J42" s="36">
        <f>[1]ValDenO_ValGBeg_ValGBegO_MH!J16</f>
        <v>192</v>
      </c>
      <c r="K42" s="36">
        <f>[1]ValDenO_ValGBeg_ValGBegO_MH!K16</f>
        <v>154</v>
      </c>
      <c r="L42" s="36">
        <f>[1]ValDenO_ValGBeg_ValGBegO_MH!L16</f>
        <v>139</v>
      </c>
      <c r="M42" s="36">
        <f>[1]ValDenO_ValGBeg_ValGBegO_MH!M16</f>
        <v>167</v>
      </c>
      <c r="N42" s="34">
        <f t="shared" si="0"/>
        <v>2165</v>
      </c>
      <c r="O42" s="35">
        <f t="shared" si="1"/>
        <v>180.41666666666666</v>
      </c>
    </row>
    <row r="43" spans="1:15" ht="20.100000000000001" customHeight="1" thickBot="1" x14ac:dyDescent="0.35">
      <c r="A43" s="33" t="s">
        <v>132</v>
      </c>
      <c r="B43" s="34">
        <f>[1]ValDenO_ValGBeg_ValGBegO_MH!B50</f>
        <v>762</v>
      </c>
      <c r="C43" s="34">
        <f>[1]ValDenO_ValGBeg_ValGBegO_MH!C50</f>
        <v>716</v>
      </c>
      <c r="D43" s="34">
        <f>[1]ValDenO_ValGBeg_ValGBegO_MH!D50</f>
        <v>651</v>
      </c>
      <c r="E43" s="34">
        <f>[1]ValDenO_ValGBeg_ValGBegO_MH!E50</f>
        <v>809</v>
      </c>
      <c r="F43" s="34">
        <f>[1]ValDenO_ValGBeg_ValGBegO_MH!F50</f>
        <v>634</v>
      </c>
      <c r="G43" s="34">
        <f>[1]ValDenO_ValGBeg_ValGBegO_MH!G50</f>
        <v>849</v>
      </c>
      <c r="H43" s="34">
        <f>[1]ValDenO_ValGBeg_ValGBegO_MH!H50</f>
        <v>771</v>
      </c>
      <c r="I43" s="34">
        <f>[1]ValDenO_ValGBeg_ValGBegO_MH!I50</f>
        <v>705</v>
      </c>
      <c r="J43" s="34">
        <f>[1]ValDenO_ValGBeg_ValGBegO_MH!J50</f>
        <v>798</v>
      </c>
      <c r="K43" s="34">
        <f>[1]ValDenO_ValGBeg_ValGBegO_MH!K50</f>
        <v>818</v>
      </c>
      <c r="L43" s="34">
        <f>[1]ValDenO_ValGBeg_ValGBegO_MH!L50</f>
        <v>757</v>
      </c>
      <c r="M43" s="34">
        <f>[1]ValDenO_ValGBeg_ValGBegO_MH!M50</f>
        <v>868</v>
      </c>
      <c r="N43" s="34">
        <f t="shared" si="0"/>
        <v>9138</v>
      </c>
      <c r="O43" s="35">
        <f t="shared" si="1"/>
        <v>761.5</v>
      </c>
    </row>
    <row r="44" spans="1:15" ht="20.100000000000001" customHeight="1" thickBot="1" x14ac:dyDescent="0.35">
      <c r="A44" s="33" t="s">
        <v>133</v>
      </c>
      <c r="B44" s="34">
        <f>[1]ValDenO_ValGBeg_ValGBegO_MH!B84</f>
        <v>408</v>
      </c>
      <c r="C44" s="34">
        <f>[1]ValDenO_ValGBeg_ValGBegO_MH!C84</f>
        <v>560</v>
      </c>
      <c r="D44" s="34">
        <f>[1]ValDenO_ValGBeg_ValGBegO_MH!D84</f>
        <v>607</v>
      </c>
      <c r="E44" s="34">
        <f>[1]ValDenO_ValGBeg_ValGBegO_MH!E84</f>
        <v>572</v>
      </c>
      <c r="F44" s="34">
        <f>[1]ValDenO_ValGBeg_ValGBegO_MH!F84</f>
        <v>415</v>
      </c>
      <c r="G44" s="34">
        <f>[1]ValDenO_ValGBeg_ValGBegO_MH!G84</f>
        <v>449</v>
      </c>
      <c r="H44" s="34">
        <f>[1]ValDenO_ValGBeg_ValGBegO_MH!H84</f>
        <v>533</v>
      </c>
      <c r="I44" s="34">
        <f>[1]ValDenO_ValGBeg_ValGBegO_MH!I84</f>
        <v>518</v>
      </c>
      <c r="J44" s="34">
        <f>[1]ValDenO_ValGBeg_ValGBegO_MH!J84</f>
        <v>583</v>
      </c>
      <c r="K44" s="34">
        <f>[1]ValDenO_ValGBeg_ValGBegO_MH!K84</f>
        <v>634</v>
      </c>
      <c r="L44" s="34">
        <f>[1]ValDenO_ValGBeg_ValGBegO_MH!L84</f>
        <v>578</v>
      </c>
      <c r="M44" s="34">
        <f>[1]ValDenO_ValGBeg_ValGBegO_MH!M84</f>
        <v>586</v>
      </c>
      <c r="N44" s="34">
        <f t="shared" si="0"/>
        <v>6443</v>
      </c>
      <c r="O44" s="35">
        <f t="shared" si="1"/>
        <v>536.91666666666663</v>
      </c>
    </row>
    <row r="45" spans="1:15" ht="20.100000000000001" customHeight="1" thickBot="1" x14ac:dyDescent="0.35">
      <c r="A45" s="33" t="s">
        <v>16</v>
      </c>
      <c r="B45" s="36">
        <f>[1]ValDenO_ValGBeg_ValGBegO_MH!B118</f>
        <v>1491</v>
      </c>
      <c r="C45" s="36">
        <f>[1]ValDenO_ValGBeg_ValGBegO_MH!C118</f>
        <v>1412</v>
      </c>
      <c r="D45" s="36">
        <f>[1]ValDenO_ValGBeg_ValGBegO_MH!D118</f>
        <v>1761</v>
      </c>
      <c r="E45" s="36">
        <f>[1]ValDenO_ValGBeg_ValGBegO_MH!E118</f>
        <v>1889</v>
      </c>
      <c r="F45" s="36">
        <f>[1]ValDenO_ValGBeg_ValGBegO_MH!F118</f>
        <v>1364</v>
      </c>
      <c r="G45" s="36">
        <f>[1]ValDenO_ValGBeg_ValGBegO_MH!G118</f>
        <v>1339</v>
      </c>
      <c r="H45" s="36">
        <f>[1]ValDenO_ValGBeg_ValGBegO_MH!H118</f>
        <v>1611</v>
      </c>
      <c r="I45" s="36">
        <f>[1]ValDenO_ValGBeg_ValGBegO_MH!I118</f>
        <v>1474</v>
      </c>
      <c r="J45" s="36">
        <f>[1]ValDenO_ValGBeg_ValGBegO_MH!J118</f>
        <v>1806</v>
      </c>
      <c r="K45" s="36">
        <f>[1]ValDenO_ValGBeg_ValGBegO_MH!K118</f>
        <v>1664</v>
      </c>
      <c r="L45" s="36">
        <f>[1]ValDenO_ValGBeg_ValGBegO_MH!L118</f>
        <v>1582</v>
      </c>
      <c r="M45" s="36">
        <f>[1]ValDenO_ValGBeg_ValGBegO_MH!M118</f>
        <v>1469</v>
      </c>
      <c r="N45" s="36">
        <f t="shared" si="0"/>
        <v>18862</v>
      </c>
      <c r="O45" s="35">
        <f t="shared" si="1"/>
        <v>1571.8333333333333</v>
      </c>
    </row>
    <row r="46" spans="1:15" ht="20.100000000000001" customHeight="1" thickBot="1" x14ac:dyDescent="0.35">
      <c r="A46" s="33" t="s">
        <v>134</v>
      </c>
      <c r="B46" s="34">
        <f>[1]NoVal!B16</f>
        <v>0</v>
      </c>
      <c r="C46" s="34">
        <f>[1]NoVal!C16</f>
        <v>0</v>
      </c>
      <c r="D46" s="34">
        <f>[1]NoVal!D16</f>
        <v>0</v>
      </c>
      <c r="E46" s="34">
        <f>[1]NoVal!E16</f>
        <v>0</v>
      </c>
      <c r="F46" s="34">
        <f>[1]NoVal!F16</f>
        <v>86</v>
      </c>
      <c r="G46" s="34">
        <f>[1]NoVal!G16</f>
        <v>164</v>
      </c>
      <c r="H46" s="34">
        <f>[1]NoVal!H16</f>
        <v>240</v>
      </c>
      <c r="I46" s="34">
        <f>[1]NoVal!I16</f>
        <v>250</v>
      </c>
      <c r="J46" s="34">
        <f>[1]NoVal!J16</f>
        <v>358</v>
      </c>
      <c r="K46" s="34">
        <f>[1]NoVal!K16</f>
        <v>415</v>
      </c>
      <c r="L46" s="34">
        <f>[1]NoVal!L16</f>
        <v>424</v>
      </c>
      <c r="M46" s="34">
        <f>[1]NoVal!M16</f>
        <v>490</v>
      </c>
      <c r="N46" s="34">
        <f t="shared" si="0"/>
        <v>2427</v>
      </c>
      <c r="O46" s="35">
        <f t="shared" si="1"/>
        <v>202.25</v>
      </c>
    </row>
    <row r="47" spans="1:15" ht="20.100000000000001" customHeight="1" thickBot="1" x14ac:dyDescent="0.35">
      <c r="A47" s="33" t="s">
        <v>56</v>
      </c>
      <c r="B47" s="37">
        <f t="shared" ref="B47:N47" si="2">SUM(B10:B46)</f>
        <v>23348</v>
      </c>
      <c r="C47" s="37">
        <f t="shared" si="2"/>
        <v>22428</v>
      </c>
      <c r="D47" s="37">
        <f t="shared" si="2"/>
        <v>22789</v>
      </c>
      <c r="E47" s="37">
        <f t="shared" si="2"/>
        <v>25904</v>
      </c>
      <c r="F47" s="37">
        <f t="shared" si="2"/>
        <v>21680</v>
      </c>
      <c r="G47" s="37">
        <f t="shared" si="2"/>
        <v>23497</v>
      </c>
      <c r="H47" s="37">
        <f t="shared" si="2"/>
        <v>24638</v>
      </c>
      <c r="I47" s="37">
        <f t="shared" si="2"/>
        <v>23858</v>
      </c>
      <c r="J47" s="37">
        <f t="shared" si="2"/>
        <v>27148</v>
      </c>
      <c r="K47" s="37">
        <f t="shared" si="2"/>
        <v>26985</v>
      </c>
      <c r="L47" s="37">
        <f t="shared" si="2"/>
        <v>25317</v>
      </c>
      <c r="M47" s="37">
        <f t="shared" si="2"/>
        <v>27494</v>
      </c>
      <c r="N47" s="37">
        <f t="shared" si="2"/>
        <v>295086</v>
      </c>
      <c r="O47" s="35">
        <f t="shared" si="1"/>
        <v>24590.5</v>
      </c>
    </row>
    <row r="48" spans="1:15" ht="20.100000000000001" customHeight="1" thickBot="1" x14ac:dyDescent="0.35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20.100000000000001" customHeight="1" x14ac:dyDescent="0.3">
      <c r="B49" s="189" t="s">
        <v>89</v>
      </c>
      <c r="C49" s="189" t="s">
        <v>90</v>
      </c>
      <c r="D49" s="189" t="s">
        <v>91</v>
      </c>
      <c r="E49" s="189" t="s">
        <v>92</v>
      </c>
      <c r="F49" s="189" t="s">
        <v>93</v>
      </c>
      <c r="G49" s="189" t="s">
        <v>94</v>
      </c>
      <c r="H49" s="191" t="s">
        <v>95</v>
      </c>
      <c r="I49" s="189" t="s">
        <v>96</v>
      </c>
      <c r="J49" s="189" t="s">
        <v>97</v>
      </c>
      <c r="K49" s="189" t="s">
        <v>98</v>
      </c>
      <c r="L49" s="189" t="s">
        <v>99</v>
      </c>
      <c r="M49" s="189" t="s">
        <v>100</v>
      </c>
      <c r="N49" s="189" t="s">
        <v>2</v>
      </c>
      <c r="O49" s="33"/>
    </row>
    <row r="50" spans="1:15" ht="20.100000000000001" customHeight="1" thickBot="1" x14ac:dyDescent="0.35">
      <c r="B50" s="190"/>
      <c r="C50" s="190"/>
      <c r="D50" s="190"/>
      <c r="E50" s="190"/>
      <c r="F50" s="190"/>
      <c r="G50" s="190"/>
      <c r="H50" s="192"/>
      <c r="I50" s="190"/>
      <c r="J50" s="190"/>
      <c r="K50" s="190"/>
      <c r="L50" s="190"/>
      <c r="M50" s="190"/>
      <c r="N50" s="190"/>
      <c r="O50" s="33"/>
    </row>
    <row r="51" spans="1:15" x14ac:dyDescent="0.3">
      <c r="A51" s="32" t="s">
        <v>135</v>
      </c>
      <c r="N51" s="33"/>
    </row>
    <row r="52" spans="1:15" x14ac:dyDescent="0.3">
      <c r="A52" s="33" t="s">
        <v>6</v>
      </c>
      <c r="B52" s="38">
        <f t="shared" ref="B52:M52" si="3">+B10/$O$10</f>
        <v>1.0620083767494126</v>
      </c>
      <c r="C52" s="38">
        <f t="shared" si="3"/>
        <v>0.86300950045969971</v>
      </c>
      <c r="D52" s="38">
        <f t="shared" si="3"/>
        <v>0.93983042190213506</v>
      </c>
      <c r="E52" s="38">
        <f t="shared" si="3"/>
        <v>1.0918377770967413</v>
      </c>
      <c r="F52" s="38">
        <f t="shared" si="3"/>
        <v>0.87690264582694866</v>
      </c>
      <c r="G52" s="38">
        <f t="shared" si="3"/>
        <v>1.0137909898866073</v>
      </c>
      <c r="H52" s="38">
        <f t="shared" si="3"/>
        <v>1.0615997548268465</v>
      </c>
      <c r="I52" s="38">
        <f t="shared" si="3"/>
        <v>0.98437021146184489</v>
      </c>
      <c r="J52" s="38">
        <f t="shared" si="3"/>
        <v>1.0734497905812648</v>
      </c>
      <c r="K52" s="38">
        <f t="shared" si="3"/>
        <v>1.0203289406476657</v>
      </c>
      <c r="L52" s="38">
        <f t="shared" si="3"/>
        <v>0.94146490959239959</v>
      </c>
      <c r="M52" s="39">
        <f t="shared" si="3"/>
        <v>1.0714066809684339</v>
      </c>
      <c r="N52" s="40">
        <f t="shared" ref="N52:N89" si="4">SUM(B52:M52)</f>
        <v>12</v>
      </c>
      <c r="O52" s="40">
        <f t="shared" ref="O52:O89" si="5">+N52/12</f>
        <v>1</v>
      </c>
    </row>
    <row r="53" spans="1:15" x14ac:dyDescent="0.3">
      <c r="A53" s="33" t="s">
        <v>104</v>
      </c>
      <c r="B53" s="38">
        <f t="shared" ref="B53:M53" si="6">+B11/$O$11</f>
        <v>0.89174889174889171</v>
      </c>
      <c r="C53" s="38">
        <f t="shared" si="6"/>
        <v>0.86372086372086376</v>
      </c>
      <c r="D53" s="38">
        <f t="shared" si="6"/>
        <v>0.94666094666094669</v>
      </c>
      <c r="E53" s="38">
        <f t="shared" si="6"/>
        <v>1.0936650936650936</v>
      </c>
      <c r="F53" s="38">
        <f t="shared" si="6"/>
        <v>0.97640497640497637</v>
      </c>
      <c r="G53" s="38">
        <f t="shared" si="6"/>
        <v>1.0582010582010581</v>
      </c>
      <c r="H53" s="38">
        <f t="shared" si="6"/>
        <v>1.0261690261690262</v>
      </c>
      <c r="I53" s="38">
        <f t="shared" si="6"/>
        <v>0.97468897468897464</v>
      </c>
      <c r="J53" s="38">
        <f t="shared" si="6"/>
        <v>1.0616330616330616</v>
      </c>
      <c r="K53" s="38">
        <f t="shared" si="6"/>
        <v>1.0707850707850708</v>
      </c>
      <c r="L53" s="38">
        <f t="shared" si="6"/>
        <v>1.0141570141570142</v>
      </c>
      <c r="M53" s="39">
        <f t="shared" si="6"/>
        <v>1.0221650221650223</v>
      </c>
      <c r="N53" s="40">
        <f t="shared" si="4"/>
        <v>12</v>
      </c>
      <c r="O53" s="40">
        <f t="shared" si="5"/>
        <v>1</v>
      </c>
    </row>
    <row r="54" spans="1:15" x14ac:dyDescent="0.3">
      <c r="A54" s="33" t="s">
        <v>105</v>
      </c>
      <c r="B54" s="38">
        <f t="shared" ref="B54:M54" si="7">+B12/$O$12</f>
        <v>0.50704225352112675</v>
      </c>
      <c r="C54" s="38">
        <f t="shared" si="7"/>
        <v>0.5370892018779343</v>
      </c>
      <c r="D54" s="38">
        <f t="shared" si="7"/>
        <v>0.63849765258215962</v>
      </c>
      <c r="E54" s="38">
        <f t="shared" si="7"/>
        <v>1.2882629107981221</v>
      </c>
      <c r="F54" s="38">
        <f t="shared" si="7"/>
        <v>2.2572769953051641</v>
      </c>
      <c r="G54" s="38">
        <f t="shared" si="7"/>
        <v>1.907981220657277</v>
      </c>
      <c r="H54" s="38">
        <f t="shared" si="7"/>
        <v>1.2882629107981221</v>
      </c>
      <c r="I54" s="38">
        <f t="shared" si="7"/>
        <v>0.69107981220657277</v>
      </c>
      <c r="J54" s="38">
        <f t="shared" si="7"/>
        <v>0.52957746478873235</v>
      </c>
      <c r="K54" s="38">
        <f t="shared" si="7"/>
        <v>0.84131455399061028</v>
      </c>
      <c r="L54" s="38">
        <f t="shared" si="7"/>
        <v>0.77746478873239433</v>
      </c>
      <c r="M54" s="39">
        <f t="shared" si="7"/>
        <v>0.73615023474178409</v>
      </c>
      <c r="N54" s="40">
        <f t="shared" si="4"/>
        <v>12</v>
      </c>
      <c r="O54" s="40">
        <f t="shared" si="5"/>
        <v>1</v>
      </c>
    </row>
    <row r="55" spans="1:15" x14ac:dyDescent="0.3">
      <c r="A55" s="33" t="s">
        <v>8</v>
      </c>
      <c r="B55" s="38">
        <f t="shared" ref="B55:M55" si="8">+B13/$O$13</f>
        <v>0.92170111287758349</v>
      </c>
      <c r="C55" s="38">
        <f t="shared" si="8"/>
        <v>0.9634340222575517</v>
      </c>
      <c r="D55" s="38">
        <f t="shared" si="8"/>
        <v>1.0218600953895072</v>
      </c>
      <c r="E55" s="38">
        <f t="shared" si="8"/>
        <v>1.1458664546899842</v>
      </c>
      <c r="F55" s="38">
        <f t="shared" si="8"/>
        <v>0.87042925278219396</v>
      </c>
      <c r="G55" s="38">
        <f t="shared" si="8"/>
        <v>1.00516693163752</v>
      </c>
      <c r="H55" s="38">
        <f t="shared" si="8"/>
        <v>0.92766295707472179</v>
      </c>
      <c r="I55" s="38">
        <f t="shared" si="8"/>
        <v>0.92647058823529416</v>
      </c>
      <c r="J55" s="38">
        <f t="shared" si="8"/>
        <v>1.0266295707472179</v>
      </c>
      <c r="K55" s="38">
        <f t="shared" si="8"/>
        <v>1.0981717011128775</v>
      </c>
      <c r="L55" s="38">
        <f t="shared" si="8"/>
        <v>1.0218600953895072</v>
      </c>
      <c r="M55" s="39">
        <f t="shared" si="8"/>
        <v>1.0707472178060413</v>
      </c>
      <c r="N55" s="40">
        <f t="shared" si="4"/>
        <v>12</v>
      </c>
      <c r="O55" s="40">
        <f t="shared" si="5"/>
        <v>1</v>
      </c>
    </row>
    <row r="56" spans="1:15" x14ac:dyDescent="0.3">
      <c r="A56" s="33" t="s">
        <v>106</v>
      </c>
      <c r="B56" s="38">
        <f t="shared" ref="B56:M56" si="9">+B14/$O$14</f>
        <v>1.1530494821634061</v>
      </c>
      <c r="C56" s="38">
        <f t="shared" si="9"/>
        <v>1.1530494821634061</v>
      </c>
      <c r="D56" s="38">
        <f t="shared" si="9"/>
        <v>1.0701956271576525</v>
      </c>
      <c r="E56" s="38">
        <f t="shared" si="9"/>
        <v>0.97353279631760636</v>
      </c>
      <c r="F56" s="38">
        <f t="shared" si="9"/>
        <v>0.89067894131185266</v>
      </c>
      <c r="G56" s="38">
        <f t="shared" si="9"/>
        <v>0.91139240506329111</v>
      </c>
      <c r="H56" s="38">
        <f t="shared" si="9"/>
        <v>0.69735327963176064</v>
      </c>
      <c r="I56" s="38">
        <f t="shared" si="9"/>
        <v>0.72497123130034513</v>
      </c>
      <c r="J56" s="38">
        <f t="shared" si="9"/>
        <v>1.1254315304948215</v>
      </c>
      <c r="K56" s="38">
        <f t="shared" si="9"/>
        <v>1.1875719217491369</v>
      </c>
      <c r="L56" s="38">
        <f t="shared" si="9"/>
        <v>1.1116225546605292</v>
      </c>
      <c r="M56" s="39">
        <f t="shared" si="9"/>
        <v>1.001150747986191</v>
      </c>
      <c r="N56" s="40">
        <f t="shared" si="4"/>
        <v>12</v>
      </c>
      <c r="O56" s="40">
        <f t="shared" si="5"/>
        <v>1</v>
      </c>
    </row>
    <row r="57" spans="1:15" x14ac:dyDescent="0.3">
      <c r="A57" s="33" t="s">
        <v>107</v>
      </c>
      <c r="B57" s="38">
        <f t="shared" ref="B57:M57" si="10">+B15/$O$15</f>
        <v>1.0238907849829351</v>
      </c>
      <c r="C57" s="38">
        <f t="shared" si="10"/>
        <v>0.98293515358361772</v>
      </c>
      <c r="D57" s="38">
        <f t="shared" si="10"/>
        <v>1.4744027303754266</v>
      </c>
      <c r="E57" s="38">
        <f t="shared" si="10"/>
        <v>0.73720136518771329</v>
      </c>
      <c r="F57" s="38">
        <f t="shared" si="10"/>
        <v>1.0238907849829351</v>
      </c>
      <c r="G57" s="38">
        <f t="shared" si="10"/>
        <v>0.69624573378839583</v>
      </c>
      <c r="H57" s="38">
        <f t="shared" si="10"/>
        <v>0.86006825938566545</v>
      </c>
      <c r="I57" s="38">
        <f t="shared" si="10"/>
        <v>1.0648464163822524</v>
      </c>
      <c r="J57" s="38">
        <f t="shared" si="10"/>
        <v>1.10580204778157</v>
      </c>
      <c r="K57" s="38">
        <f t="shared" si="10"/>
        <v>0.90102389078498291</v>
      </c>
      <c r="L57" s="38">
        <f t="shared" si="10"/>
        <v>0.98293515358361772</v>
      </c>
      <c r="M57" s="39">
        <f t="shared" si="10"/>
        <v>1.1467576791808873</v>
      </c>
      <c r="N57" s="40">
        <f t="shared" si="4"/>
        <v>11.999999999999998</v>
      </c>
      <c r="O57" s="40">
        <f t="shared" si="5"/>
        <v>0.99999999999999989</v>
      </c>
    </row>
    <row r="58" spans="1:15" x14ac:dyDescent="0.3">
      <c r="A58" s="33" t="s">
        <v>108</v>
      </c>
      <c r="B58" s="38">
        <f t="shared" ref="B58:M58" si="11">+B16/$O$16</f>
        <v>1.0023132495818357</v>
      </c>
      <c r="C58" s="38">
        <f t="shared" si="11"/>
        <v>1.0287910601800776</v>
      </c>
      <c r="D58" s="38">
        <f t="shared" si="11"/>
        <v>0.9104950354105128</v>
      </c>
      <c r="E58" s="38">
        <f t="shared" si="11"/>
        <v>1.1214633972739243</v>
      </c>
      <c r="F58" s="38">
        <f t="shared" si="11"/>
        <v>0.92202569486458585</v>
      </c>
      <c r="G58" s="38">
        <f t="shared" si="11"/>
        <v>0.94893056692408972</v>
      </c>
      <c r="H58" s="38">
        <f t="shared" si="11"/>
        <v>1.0603936083134631</v>
      </c>
      <c r="I58" s="38">
        <f t="shared" si="11"/>
        <v>0.99120965158902441</v>
      </c>
      <c r="J58" s="38">
        <f t="shared" si="11"/>
        <v>1.1368376098793551</v>
      </c>
      <c r="K58" s="38">
        <f t="shared" si="11"/>
        <v>0.99932381935300185</v>
      </c>
      <c r="L58" s="38">
        <f t="shared" si="11"/>
        <v>0.86778888928431608</v>
      </c>
      <c r="M58" s="38">
        <f t="shared" si="11"/>
        <v>1.010427417345813</v>
      </c>
      <c r="N58" s="40">
        <f t="shared" si="4"/>
        <v>12</v>
      </c>
      <c r="O58" s="40">
        <f t="shared" si="5"/>
        <v>1</v>
      </c>
    </row>
    <row r="59" spans="1:15" x14ac:dyDescent="0.3">
      <c r="A59" s="33" t="s">
        <v>109</v>
      </c>
      <c r="B59" s="38">
        <f t="shared" ref="B59:M59" si="12">+B17/$O$17</f>
        <v>1.0309653916211294</v>
      </c>
      <c r="C59" s="38">
        <f t="shared" si="12"/>
        <v>0.86703096539162117</v>
      </c>
      <c r="D59" s="38">
        <f t="shared" si="12"/>
        <v>0.92531876138433511</v>
      </c>
      <c r="E59" s="38">
        <f t="shared" si="12"/>
        <v>1.1657559198542806</v>
      </c>
      <c r="F59" s="38">
        <f t="shared" si="12"/>
        <v>0.78688524590163933</v>
      </c>
      <c r="G59" s="38">
        <f t="shared" si="12"/>
        <v>0.99089253187613846</v>
      </c>
      <c r="H59" s="38">
        <f t="shared" si="12"/>
        <v>1.1438979963570128</v>
      </c>
      <c r="I59" s="38">
        <f t="shared" si="12"/>
        <v>0.97632058287795997</v>
      </c>
      <c r="J59" s="38">
        <f t="shared" si="12"/>
        <v>1.02367941712204</v>
      </c>
      <c r="K59" s="38">
        <f t="shared" si="12"/>
        <v>1.02367941712204</v>
      </c>
      <c r="L59" s="38">
        <f t="shared" si="12"/>
        <v>0.89253187613843354</v>
      </c>
      <c r="M59" s="38">
        <f t="shared" si="12"/>
        <v>1.1730418943533698</v>
      </c>
      <c r="N59" s="40">
        <f t="shared" si="4"/>
        <v>11.999999999999998</v>
      </c>
      <c r="O59" s="40">
        <f t="shared" si="5"/>
        <v>0.99999999999999989</v>
      </c>
    </row>
    <row r="60" spans="1:15" x14ac:dyDescent="0.3">
      <c r="A60" s="33" t="s">
        <v>30</v>
      </c>
      <c r="B60" s="38">
        <f t="shared" ref="B60:M60" si="13">+B18/$O$18</f>
        <v>1.1220876048462256</v>
      </c>
      <c r="C60" s="38">
        <f t="shared" si="13"/>
        <v>0.91519105312208759</v>
      </c>
      <c r="D60" s="38">
        <f t="shared" si="13"/>
        <v>0.79589934762348558</v>
      </c>
      <c r="E60" s="38">
        <f t="shared" si="13"/>
        <v>1.0987884436160298</v>
      </c>
      <c r="F60" s="38">
        <f t="shared" si="13"/>
        <v>0.77632805219012113</v>
      </c>
      <c r="G60" s="38">
        <f t="shared" si="13"/>
        <v>0.89655172413793105</v>
      </c>
      <c r="H60" s="38">
        <f t="shared" si="13"/>
        <v>0.95526561043802427</v>
      </c>
      <c r="I60" s="38">
        <f t="shared" si="13"/>
        <v>0.97204100652376513</v>
      </c>
      <c r="J60" s="38">
        <f t="shared" si="13"/>
        <v>1.092264678471575</v>
      </c>
      <c r="K60" s="38">
        <f t="shared" si="13"/>
        <v>1.1500465983224604</v>
      </c>
      <c r="L60" s="38">
        <f t="shared" si="13"/>
        <v>1.0671015843429636</v>
      </c>
      <c r="M60" s="38">
        <f t="shared" si="13"/>
        <v>1.1584342963653309</v>
      </c>
      <c r="N60" s="40">
        <f t="shared" si="4"/>
        <v>12</v>
      </c>
      <c r="O60" s="40">
        <f t="shared" si="5"/>
        <v>1</v>
      </c>
    </row>
    <row r="61" spans="1:15" x14ac:dyDescent="0.3">
      <c r="A61" s="33" t="s">
        <v>110</v>
      </c>
      <c r="B61" s="38">
        <f t="shared" ref="B61:M61" si="14">+B19/$O$19</f>
        <v>1.039799863543325</v>
      </c>
      <c r="C61" s="38">
        <f t="shared" si="14"/>
        <v>0.87059358653627472</v>
      </c>
      <c r="D61" s="38">
        <f t="shared" si="14"/>
        <v>0.95246759153968608</v>
      </c>
      <c r="E61" s="38">
        <f t="shared" si="14"/>
        <v>1.1244030020468501</v>
      </c>
      <c r="F61" s="38">
        <f t="shared" si="14"/>
        <v>0.96201955879008405</v>
      </c>
      <c r="G61" s="38">
        <f t="shared" si="14"/>
        <v>0.94700932453945863</v>
      </c>
      <c r="H61" s="38">
        <f t="shared" si="14"/>
        <v>1.0821014327950875</v>
      </c>
      <c r="I61" s="38">
        <f t="shared" si="14"/>
        <v>0.99886286104161925</v>
      </c>
      <c r="J61" s="38">
        <f t="shared" si="14"/>
        <v>1.0384352967932682</v>
      </c>
      <c r="K61" s="38">
        <f t="shared" si="14"/>
        <v>0.92926995678871949</v>
      </c>
      <c r="L61" s="38">
        <f t="shared" si="14"/>
        <v>1.0220604957925858</v>
      </c>
      <c r="M61" s="38">
        <f t="shared" si="14"/>
        <v>1.0329770297930407</v>
      </c>
      <c r="N61" s="40">
        <f t="shared" si="4"/>
        <v>12</v>
      </c>
      <c r="O61" s="40">
        <f t="shared" si="5"/>
        <v>1</v>
      </c>
    </row>
    <row r="62" spans="1:15" x14ac:dyDescent="0.3">
      <c r="A62" s="33" t="s">
        <v>111</v>
      </c>
      <c r="B62" s="38">
        <f t="shared" ref="B62:M62" si="15">+B20/$O$20</f>
        <v>1.0093776641091219</v>
      </c>
      <c r="C62" s="38">
        <f t="shared" si="15"/>
        <v>0.87979539641943738</v>
      </c>
      <c r="D62" s="38">
        <f t="shared" si="15"/>
        <v>1.1423699914748509</v>
      </c>
      <c r="E62" s="38">
        <f t="shared" si="15"/>
        <v>1.1184995737425405</v>
      </c>
      <c r="F62" s="38">
        <f t="shared" si="15"/>
        <v>0.87297527706734868</v>
      </c>
      <c r="G62" s="38">
        <f t="shared" si="15"/>
        <v>0.99914748508098894</v>
      </c>
      <c r="H62" s="38">
        <f t="shared" si="15"/>
        <v>1.0025575447570332</v>
      </c>
      <c r="I62" s="38">
        <f t="shared" si="15"/>
        <v>1.0946291560102301</v>
      </c>
      <c r="J62" s="38">
        <f t="shared" si="15"/>
        <v>1.0332480818414322</v>
      </c>
      <c r="K62" s="38">
        <f t="shared" si="15"/>
        <v>0.97868712702472294</v>
      </c>
      <c r="L62" s="38">
        <f t="shared" si="15"/>
        <v>0.92071611253196928</v>
      </c>
      <c r="M62" s="38">
        <f t="shared" si="15"/>
        <v>0.94799658994032399</v>
      </c>
      <c r="N62" s="40">
        <f t="shared" si="4"/>
        <v>12</v>
      </c>
      <c r="O62" s="40">
        <f t="shared" si="5"/>
        <v>1</v>
      </c>
    </row>
    <row r="63" spans="1:15" x14ac:dyDescent="0.3">
      <c r="A63" s="33" t="s">
        <v>112</v>
      </c>
      <c r="B63" s="38">
        <f t="shared" ref="B63:M63" si="16">+B21/$O$21</f>
        <v>0.1296796603627943</v>
      </c>
      <c r="C63" s="38">
        <f t="shared" si="16"/>
        <v>0.15515245079120032</v>
      </c>
      <c r="D63" s="38">
        <f t="shared" si="16"/>
        <v>0.97491316094172142</v>
      </c>
      <c r="E63" s="38">
        <f t="shared" si="16"/>
        <v>1.021227325357005</v>
      </c>
      <c r="F63" s="38">
        <f t="shared" si="16"/>
        <v>0.90312620609803174</v>
      </c>
      <c r="G63" s="38">
        <f t="shared" si="16"/>
        <v>0.97722886916248553</v>
      </c>
      <c r="H63" s="38">
        <f t="shared" si="16"/>
        <v>0.98417599382477816</v>
      </c>
      <c r="I63" s="38">
        <f t="shared" si="16"/>
        <v>1.0605943651099963</v>
      </c>
      <c r="J63" s="38">
        <f t="shared" si="16"/>
        <v>1.1277499035121574</v>
      </c>
      <c r="K63" s="38">
        <f t="shared" si="16"/>
        <v>1.6487842531840988</v>
      </c>
      <c r="L63" s="38">
        <f t="shared" si="16"/>
        <v>1.6464685449633347</v>
      </c>
      <c r="M63" s="38">
        <f t="shared" si="16"/>
        <v>1.3708992666923969</v>
      </c>
      <c r="N63" s="40">
        <f t="shared" si="4"/>
        <v>12.000000000000004</v>
      </c>
      <c r="O63" s="40">
        <f t="shared" si="5"/>
        <v>1.0000000000000002</v>
      </c>
    </row>
    <row r="64" spans="1:15" x14ac:dyDescent="0.3">
      <c r="A64" s="33" t="s">
        <v>14</v>
      </c>
      <c r="B64" s="38">
        <f t="shared" ref="B64:M64" si="17">+B22/$O$22</f>
        <v>0.86987601921143742</v>
      </c>
      <c r="C64" s="38">
        <f t="shared" si="17"/>
        <v>1.0307159611303474</v>
      </c>
      <c r="D64" s="38">
        <f t="shared" si="17"/>
        <v>1.0159722997877805</v>
      </c>
      <c r="E64" s="38">
        <f t="shared" si="17"/>
        <v>1.0575226181168322</v>
      </c>
      <c r="F64" s="38">
        <f t="shared" si="17"/>
        <v>0.86183402211549198</v>
      </c>
      <c r="G64" s="38">
        <f t="shared" si="17"/>
        <v>0.91678766893778618</v>
      </c>
      <c r="H64" s="38">
        <f t="shared" si="17"/>
        <v>0.87255668491008598</v>
      </c>
      <c r="I64" s="38">
        <f t="shared" si="17"/>
        <v>0.90070367474589519</v>
      </c>
      <c r="J64" s="38">
        <f t="shared" si="17"/>
        <v>1.1231989277337204</v>
      </c>
      <c r="K64" s="38">
        <f t="shared" si="17"/>
        <v>1.1513459175695298</v>
      </c>
      <c r="L64" s="38">
        <f t="shared" si="17"/>
        <v>1.066904948062102</v>
      </c>
      <c r="M64" s="38">
        <f t="shared" si="17"/>
        <v>1.1325812576789902</v>
      </c>
      <c r="N64" s="40">
        <f t="shared" si="4"/>
        <v>11.999999999999996</v>
      </c>
      <c r="O64" s="40">
        <f t="shared" si="5"/>
        <v>0.99999999999999967</v>
      </c>
    </row>
    <row r="65" spans="1:15" x14ac:dyDescent="0.3">
      <c r="A65" s="33" t="s">
        <v>113</v>
      </c>
      <c r="B65" s="38">
        <f t="shared" ref="B65:M65" si="18">+B23/$O$23</f>
        <v>1.1341705221414409</v>
      </c>
      <c r="C65" s="38">
        <f t="shared" si="18"/>
        <v>1.1658955717118309</v>
      </c>
      <c r="D65" s="38">
        <f t="shared" si="18"/>
        <v>0.98347653668208856</v>
      </c>
      <c r="E65" s="38">
        <f t="shared" si="18"/>
        <v>0.99933906146728357</v>
      </c>
      <c r="F65" s="38">
        <f t="shared" si="18"/>
        <v>0.76140118968935888</v>
      </c>
      <c r="G65" s="38">
        <f t="shared" si="18"/>
        <v>0.93588896232650365</v>
      </c>
      <c r="H65" s="38">
        <f t="shared" si="18"/>
        <v>0.83278255122273637</v>
      </c>
      <c r="I65" s="38">
        <f t="shared" si="18"/>
        <v>0.89623265036351618</v>
      </c>
      <c r="J65" s="38">
        <f t="shared" si="18"/>
        <v>1.1500330469266358</v>
      </c>
      <c r="K65" s="38">
        <f t="shared" si="18"/>
        <v>1.0786516853932584</v>
      </c>
      <c r="L65" s="38">
        <f t="shared" si="18"/>
        <v>0.9279576999339062</v>
      </c>
      <c r="M65" s="38">
        <f t="shared" si="18"/>
        <v>1.1341705221414409</v>
      </c>
      <c r="N65" s="40">
        <f t="shared" si="4"/>
        <v>12.000000000000002</v>
      </c>
      <c r="O65" s="40">
        <f t="shared" si="5"/>
        <v>1.0000000000000002</v>
      </c>
    </row>
    <row r="66" spans="1:15" x14ac:dyDescent="0.3">
      <c r="A66" s="33" t="s">
        <v>114</v>
      </c>
      <c r="B66" s="38">
        <f t="shared" ref="B66:M66" si="19">+B24/$O$24</f>
        <v>1.0849523809523809</v>
      </c>
      <c r="C66" s="38">
        <f t="shared" si="19"/>
        <v>0.9028571428571428</v>
      </c>
      <c r="D66" s="38">
        <f t="shared" si="19"/>
        <v>0.85104761904761905</v>
      </c>
      <c r="E66" s="38">
        <f t="shared" si="19"/>
        <v>1.0026666666666666</v>
      </c>
      <c r="F66" s="38">
        <f t="shared" si="19"/>
        <v>0.9744761904761905</v>
      </c>
      <c r="G66" s="38">
        <f t="shared" si="19"/>
        <v>0.96</v>
      </c>
      <c r="H66" s="38">
        <f t="shared" si="19"/>
        <v>0.97066666666666668</v>
      </c>
      <c r="I66" s="38">
        <f t="shared" si="19"/>
        <v>0.93409523809523809</v>
      </c>
      <c r="J66" s="38">
        <f t="shared" si="19"/>
        <v>1.056</v>
      </c>
      <c r="K66" s="38">
        <f t="shared" si="19"/>
        <v>1.0140952380952382</v>
      </c>
      <c r="L66" s="38">
        <f t="shared" si="19"/>
        <v>0.99276190476190473</v>
      </c>
      <c r="M66" s="38">
        <f t="shared" si="19"/>
        <v>1.2563809523809524</v>
      </c>
      <c r="N66" s="40">
        <f t="shared" si="4"/>
        <v>12</v>
      </c>
      <c r="O66" s="40">
        <f t="shared" si="5"/>
        <v>1</v>
      </c>
    </row>
    <row r="67" spans="1:15" x14ac:dyDescent="0.3">
      <c r="A67" s="33" t="s">
        <v>115</v>
      </c>
      <c r="B67" s="38">
        <f t="shared" ref="B67:M67" si="20">+B25/$O$25</f>
        <v>0.70852858481724457</v>
      </c>
      <c r="C67" s="38">
        <f t="shared" si="20"/>
        <v>0.56232427366447979</v>
      </c>
      <c r="D67" s="38">
        <f t="shared" si="20"/>
        <v>0.70290534208059974</v>
      </c>
      <c r="E67" s="38">
        <f t="shared" si="20"/>
        <v>1.1865042174320524</v>
      </c>
      <c r="F67" s="38">
        <f t="shared" si="20"/>
        <v>1.2033739456419867</v>
      </c>
      <c r="G67" s="38">
        <f t="shared" si="20"/>
        <v>0.9334582942830365</v>
      </c>
      <c r="H67" s="38">
        <f t="shared" si="20"/>
        <v>0.93908153701968133</v>
      </c>
      <c r="I67" s="38">
        <f t="shared" si="20"/>
        <v>0.74226804123711332</v>
      </c>
      <c r="J67" s="38">
        <f t="shared" si="20"/>
        <v>1.169634489222118</v>
      </c>
      <c r="K67" s="38">
        <f t="shared" si="20"/>
        <v>1.2314901593252108</v>
      </c>
      <c r="L67" s="38">
        <f t="shared" si="20"/>
        <v>1.2258669165885661</v>
      </c>
      <c r="M67" s="38">
        <f t="shared" si="20"/>
        <v>1.39456419868791</v>
      </c>
      <c r="N67" s="40">
        <f t="shared" si="4"/>
        <v>11.999999999999998</v>
      </c>
      <c r="O67" s="40">
        <f t="shared" si="5"/>
        <v>0.99999999999999989</v>
      </c>
    </row>
    <row r="68" spans="1:15" x14ac:dyDescent="0.3">
      <c r="A68" s="33" t="s">
        <v>40</v>
      </c>
      <c r="B68" s="38">
        <f t="shared" ref="B68:M68" si="21">+B26/$O$26</f>
        <v>0.88361045130641325</v>
      </c>
      <c r="C68" s="38">
        <f t="shared" si="21"/>
        <v>0.93349168646080749</v>
      </c>
      <c r="D68" s="38">
        <f t="shared" si="21"/>
        <v>0.88539192399049871</v>
      </c>
      <c r="E68" s="38">
        <f t="shared" si="21"/>
        <v>0.93349168646080749</v>
      </c>
      <c r="F68" s="38">
        <f t="shared" si="21"/>
        <v>1.0581947743467932</v>
      </c>
      <c r="G68" s="38">
        <f t="shared" si="21"/>
        <v>1.0795724465558194</v>
      </c>
      <c r="H68" s="38">
        <f t="shared" si="21"/>
        <v>1.0172209026128265</v>
      </c>
      <c r="I68" s="38">
        <f t="shared" si="21"/>
        <v>0.94774346793349162</v>
      </c>
      <c r="J68" s="38">
        <f t="shared" si="21"/>
        <v>1.0385985748218527</v>
      </c>
      <c r="K68" s="38">
        <f t="shared" si="21"/>
        <v>1.0546318289786223</v>
      </c>
      <c r="L68" s="38">
        <f t="shared" si="21"/>
        <v>0.99049881235154391</v>
      </c>
      <c r="M68" s="38">
        <f t="shared" si="21"/>
        <v>1.1775534441805224</v>
      </c>
      <c r="N68" s="40">
        <f t="shared" si="4"/>
        <v>11.999999999999998</v>
      </c>
      <c r="O68" s="40">
        <f t="shared" si="5"/>
        <v>0.99999999999999989</v>
      </c>
    </row>
    <row r="69" spans="1:15" x14ac:dyDescent="0.3">
      <c r="A69" s="33" t="s">
        <v>116</v>
      </c>
      <c r="B69" s="38">
        <f t="shared" ref="B69:M69" si="22">+B27/$O$27</f>
        <v>0.83468016010875301</v>
      </c>
      <c r="C69" s="38">
        <f t="shared" si="22"/>
        <v>1.0086851446265388</v>
      </c>
      <c r="D69" s="38">
        <f t="shared" si="22"/>
        <v>0.96880900234121281</v>
      </c>
      <c r="E69" s="38">
        <f t="shared" si="22"/>
        <v>1.0440299071067138</v>
      </c>
      <c r="F69" s="38">
        <f t="shared" si="22"/>
        <v>0.60901744581224981</v>
      </c>
      <c r="G69" s="38">
        <f t="shared" si="22"/>
        <v>0.81202326108299971</v>
      </c>
      <c r="H69" s="38">
        <f t="shared" si="22"/>
        <v>0.88271278604335013</v>
      </c>
      <c r="I69" s="38">
        <f t="shared" si="22"/>
        <v>0.94615210331545951</v>
      </c>
      <c r="J69" s="38">
        <f t="shared" si="22"/>
        <v>1.2289102031568613</v>
      </c>
      <c r="K69" s="38">
        <f t="shared" si="22"/>
        <v>1.2452231704554035</v>
      </c>
      <c r="L69" s="38">
        <f t="shared" si="22"/>
        <v>1.268786345442187</v>
      </c>
      <c r="M69" s="38">
        <f t="shared" si="22"/>
        <v>1.1509704705082697</v>
      </c>
      <c r="N69" s="40">
        <f t="shared" si="4"/>
        <v>12</v>
      </c>
      <c r="O69" s="40">
        <f t="shared" si="5"/>
        <v>1</v>
      </c>
    </row>
    <row r="70" spans="1:15" x14ac:dyDescent="0.3">
      <c r="A70" s="33" t="s">
        <v>117</v>
      </c>
      <c r="B70" s="38">
        <f t="shared" ref="B70:M70" si="23">+B28/$O$28</f>
        <v>1.9238263950398584</v>
      </c>
      <c r="C70" s="38">
        <f t="shared" si="23"/>
        <v>1.2063773250664305</v>
      </c>
      <c r="D70" s="38">
        <f t="shared" si="23"/>
        <v>0.54207263064658995</v>
      </c>
      <c r="E70" s="38">
        <f t="shared" si="23"/>
        <v>0.63773250664304693</v>
      </c>
      <c r="F70" s="38">
        <f t="shared" si="23"/>
        <v>0.88751107174490707</v>
      </c>
      <c r="G70" s="38">
        <f t="shared" si="23"/>
        <v>1.4189548272807795</v>
      </c>
      <c r="H70" s="38">
        <f t="shared" si="23"/>
        <v>0.57927369353410096</v>
      </c>
      <c r="I70" s="38">
        <f t="shared" si="23"/>
        <v>0.56864481842338355</v>
      </c>
      <c r="J70" s="38">
        <f t="shared" si="23"/>
        <v>0.72807794508414525</v>
      </c>
      <c r="K70" s="38">
        <f t="shared" si="23"/>
        <v>0.62710363153232951</v>
      </c>
      <c r="L70" s="38">
        <f t="shared" si="23"/>
        <v>1.1319751992914084</v>
      </c>
      <c r="M70" s="38">
        <f t="shared" si="23"/>
        <v>1.7484499557130204</v>
      </c>
      <c r="N70" s="40">
        <f t="shared" si="4"/>
        <v>12.000000000000002</v>
      </c>
      <c r="O70" s="40">
        <f t="shared" si="5"/>
        <v>1.0000000000000002</v>
      </c>
    </row>
    <row r="71" spans="1:15" x14ac:dyDescent="0.3">
      <c r="A71" s="33" t="s">
        <v>118</v>
      </c>
      <c r="B71" s="38">
        <f t="shared" ref="B71:M71" si="24">+B29/$O$29</f>
        <v>1.2269969666329625</v>
      </c>
      <c r="C71" s="38">
        <f t="shared" si="24"/>
        <v>1.0343781597573305</v>
      </c>
      <c r="D71" s="38">
        <f t="shared" si="24"/>
        <v>1.057128412537917</v>
      </c>
      <c r="E71" s="38">
        <f t="shared" si="24"/>
        <v>0.85085945399393326</v>
      </c>
      <c r="F71" s="38">
        <f t="shared" si="24"/>
        <v>0.9555106167846309</v>
      </c>
      <c r="G71" s="38">
        <f t="shared" si="24"/>
        <v>0.99949443882709799</v>
      </c>
      <c r="H71" s="38">
        <f t="shared" si="24"/>
        <v>0.91911021233569257</v>
      </c>
      <c r="I71" s="38">
        <f t="shared" si="24"/>
        <v>0.96916076845298271</v>
      </c>
      <c r="J71" s="38">
        <f t="shared" si="24"/>
        <v>1.0010111223458038</v>
      </c>
      <c r="K71" s="38">
        <f t="shared" si="24"/>
        <v>1.0662285136501517</v>
      </c>
      <c r="L71" s="38">
        <f t="shared" si="24"/>
        <v>0.82052578361981798</v>
      </c>
      <c r="M71" s="38">
        <f t="shared" si="24"/>
        <v>1.0995955510616784</v>
      </c>
      <c r="N71" s="40">
        <f t="shared" si="4"/>
        <v>12</v>
      </c>
      <c r="O71" s="40">
        <f t="shared" si="5"/>
        <v>1</v>
      </c>
    </row>
    <row r="72" spans="1:15" x14ac:dyDescent="0.3">
      <c r="A72" s="33" t="s">
        <v>119</v>
      </c>
      <c r="B72" s="38">
        <f t="shared" ref="B72:M72" si="25">+B30/$O$30</f>
        <v>1.1648690292758088</v>
      </c>
      <c r="C72" s="38">
        <f t="shared" si="25"/>
        <v>1.0909090909090908</v>
      </c>
      <c r="D72" s="38">
        <f t="shared" si="25"/>
        <v>0.61016949152542366</v>
      </c>
      <c r="E72" s="38">
        <f t="shared" si="25"/>
        <v>0.96147919876733434</v>
      </c>
      <c r="F72" s="38">
        <f t="shared" si="25"/>
        <v>0.83204930662557774</v>
      </c>
      <c r="G72" s="38">
        <f t="shared" si="25"/>
        <v>0.46224961479198767</v>
      </c>
      <c r="H72" s="38">
        <f t="shared" si="25"/>
        <v>1.349768875192604</v>
      </c>
      <c r="I72" s="38">
        <f t="shared" si="25"/>
        <v>1.423728813559322</v>
      </c>
      <c r="J72" s="38">
        <f t="shared" si="25"/>
        <v>1.0909090909090908</v>
      </c>
      <c r="K72" s="38">
        <f t="shared" si="25"/>
        <v>1.1648690292758088</v>
      </c>
      <c r="L72" s="38">
        <f t="shared" si="25"/>
        <v>0.99845916795069334</v>
      </c>
      <c r="M72" s="38">
        <f t="shared" si="25"/>
        <v>0.85053929121725724</v>
      </c>
      <c r="N72" s="40">
        <f t="shared" si="4"/>
        <v>12</v>
      </c>
      <c r="O72" s="40">
        <f t="shared" si="5"/>
        <v>1</v>
      </c>
    </row>
    <row r="73" spans="1:15" x14ac:dyDescent="0.3">
      <c r="A73" s="33" t="s">
        <v>120</v>
      </c>
      <c r="B73" s="38">
        <f t="shared" ref="B73:M73" si="26">+B31/$O$31</f>
        <v>0.94692282644089876</v>
      </c>
      <c r="C73" s="38">
        <f t="shared" si="26"/>
        <v>0.84923477694562033</v>
      </c>
      <c r="D73" s="38">
        <f t="shared" si="26"/>
        <v>0.95213285574731354</v>
      </c>
      <c r="E73" s="38">
        <f t="shared" si="26"/>
        <v>1.0107456854444807</v>
      </c>
      <c r="F73" s="38">
        <f t="shared" si="26"/>
        <v>0.8296971670465646</v>
      </c>
      <c r="G73" s="38">
        <f t="shared" si="26"/>
        <v>0.97948550960599157</v>
      </c>
      <c r="H73" s="38">
        <f t="shared" si="26"/>
        <v>0.99902311950504719</v>
      </c>
      <c r="I73" s="38">
        <f t="shared" si="26"/>
        <v>0.95604037772712469</v>
      </c>
      <c r="J73" s="38">
        <f t="shared" si="26"/>
        <v>1.1865841745359818</v>
      </c>
      <c r="K73" s="38">
        <f t="shared" si="26"/>
        <v>1.1123412569195701</v>
      </c>
      <c r="L73" s="38">
        <f t="shared" si="26"/>
        <v>1.049820905242592</v>
      </c>
      <c r="M73" s="38">
        <f t="shared" si="26"/>
        <v>1.1279713448388147</v>
      </c>
      <c r="N73" s="40">
        <f t="shared" si="4"/>
        <v>12</v>
      </c>
      <c r="O73" s="40">
        <f t="shared" si="5"/>
        <v>1</v>
      </c>
    </row>
    <row r="74" spans="1:15" x14ac:dyDescent="0.3">
      <c r="A74" s="33" t="s">
        <v>121</v>
      </c>
      <c r="B74" s="38">
        <f t="shared" ref="B74:M74" si="27">+B32/$O$32</f>
        <v>0.72691161866931475</v>
      </c>
      <c r="C74" s="38">
        <f t="shared" si="27"/>
        <v>1.2234359483614696</v>
      </c>
      <c r="D74" s="38">
        <f t="shared" si="27"/>
        <v>0.9851042701092354</v>
      </c>
      <c r="E74" s="38">
        <f t="shared" si="27"/>
        <v>1.112214498510427</v>
      </c>
      <c r="F74" s="38">
        <f t="shared" si="27"/>
        <v>0.89374379344587884</v>
      </c>
      <c r="G74" s="38">
        <f t="shared" si="27"/>
        <v>0.85799404170804372</v>
      </c>
      <c r="H74" s="38">
        <f t="shared" si="27"/>
        <v>0.73485600794438932</v>
      </c>
      <c r="I74" s="38">
        <f t="shared" si="27"/>
        <v>0.73088381330685204</v>
      </c>
      <c r="J74" s="38">
        <f t="shared" si="27"/>
        <v>1.1797418073485602</v>
      </c>
      <c r="K74" s="38">
        <f t="shared" si="27"/>
        <v>1.1916583912611718</v>
      </c>
      <c r="L74" s="38">
        <f t="shared" si="27"/>
        <v>1.1876861966236345</v>
      </c>
      <c r="M74" s="38">
        <f t="shared" si="27"/>
        <v>1.1757696127110229</v>
      </c>
      <c r="N74" s="40">
        <f t="shared" si="4"/>
        <v>11.999999999999998</v>
      </c>
      <c r="O74" s="40">
        <f t="shared" si="5"/>
        <v>0.99999999999999989</v>
      </c>
    </row>
    <row r="75" spans="1:15" x14ac:dyDescent="0.3">
      <c r="A75" s="33" t="s">
        <v>122</v>
      </c>
      <c r="B75" s="38">
        <f t="shared" ref="B75:M75" si="28">+B33/$O$33</f>
        <v>0.87752577319587632</v>
      </c>
      <c r="C75" s="38">
        <f t="shared" si="28"/>
        <v>0.88907216494845365</v>
      </c>
      <c r="D75" s="38">
        <f t="shared" si="28"/>
        <v>0.82804123711340205</v>
      </c>
      <c r="E75" s="38">
        <f t="shared" si="28"/>
        <v>0.86432989690721651</v>
      </c>
      <c r="F75" s="38">
        <f t="shared" si="28"/>
        <v>0.74226804123711343</v>
      </c>
      <c r="G75" s="38">
        <f t="shared" si="28"/>
        <v>0.80989690721649488</v>
      </c>
      <c r="H75" s="38">
        <f t="shared" si="28"/>
        <v>0.97319587628865978</v>
      </c>
      <c r="I75" s="38">
        <f t="shared" si="28"/>
        <v>1.1035051546391752</v>
      </c>
      <c r="J75" s="38">
        <f t="shared" si="28"/>
        <v>1.1810309278350515</v>
      </c>
      <c r="K75" s="38">
        <f t="shared" si="28"/>
        <v>1.2931958762886597</v>
      </c>
      <c r="L75" s="38">
        <f t="shared" si="28"/>
        <v>1.0193814432989692</v>
      </c>
      <c r="M75" s="38">
        <f t="shared" si="28"/>
        <v>1.4185567010309279</v>
      </c>
      <c r="N75" s="40">
        <f t="shared" si="4"/>
        <v>12.000000000000002</v>
      </c>
      <c r="O75" s="40">
        <f t="shared" si="5"/>
        <v>1.0000000000000002</v>
      </c>
    </row>
    <row r="76" spans="1:15" x14ac:dyDescent="0.3">
      <c r="A76" s="33" t="s">
        <v>123</v>
      </c>
      <c r="B76" s="38">
        <f t="shared" ref="B76:M76" si="29">+B34/$O$34</f>
        <v>1.5303430079155673</v>
      </c>
      <c r="C76" s="38">
        <f t="shared" si="29"/>
        <v>1.9102902374670185</v>
      </c>
      <c r="D76" s="38">
        <f t="shared" si="29"/>
        <v>1.5936675461741425</v>
      </c>
      <c r="E76" s="38">
        <f t="shared" si="29"/>
        <v>1.5092348284960422</v>
      </c>
      <c r="F76" s="38">
        <f t="shared" si="29"/>
        <v>1.2453825857519789</v>
      </c>
      <c r="G76" s="38">
        <f t="shared" si="29"/>
        <v>0.21108179419525067</v>
      </c>
      <c r="H76" s="38">
        <f t="shared" si="29"/>
        <v>0.9920844327176781</v>
      </c>
      <c r="I76" s="38">
        <f t="shared" si="29"/>
        <v>0.69656992084432723</v>
      </c>
      <c r="J76" s="38">
        <f t="shared" si="29"/>
        <v>0.34828496042216361</v>
      </c>
      <c r="K76" s="38">
        <f t="shared" si="29"/>
        <v>0.32717678100263853</v>
      </c>
      <c r="L76" s="38">
        <f t="shared" si="29"/>
        <v>1.0026385224274406</v>
      </c>
      <c r="M76" s="38">
        <f t="shared" si="29"/>
        <v>0.63324538258575203</v>
      </c>
      <c r="N76" s="40">
        <f t="shared" si="4"/>
        <v>12.000000000000002</v>
      </c>
      <c r="O76" s="40">
        <f t="shared" si="5"/>
        <v>1.0000000000000002</v>
      </c>
    </row>
    <row r="77" spans="1:15" x14ac:dyDescent="0.3">
      <c r="A77" s="33" t="s">
        <v>124</v>
      </c>
      <c r="B77" s="38">
        <f t="shared" ref="B77:M77" si="30">+B35/$O$35</f>
        <v>0.9497646719815579</v>
      </c>
      <c r="C77" s="38">
        <f t="shared" si="30"/>
        <v>0.96590145038901154</v>
      </c>
      <c r="D77" s="38">
        <f t="shared" si="30"/>
        <v>0.97166458553453072</v>
      </c>
      <c r="E77" s="38">
        <f t="shared" si="30"/>
        <v>0.96705407741811544</v>
      </c>
      <c r="F77" s="38">
        <f t="shared" si="30"/>
        <v>0.86447027182787428</v>
      </c>
      <c r="G77" s="38">
        <f t="shared" si="30"/>
        <v>0.92094899625396209</v>
      </c>
      <c r="H77" s="38">
        <f t="shared" si="30"/>
        <v>0.95322255306886938</v>
      </c>
      <c r="I77" s="38">
        <f t="shared" si="30"/>
        <v>0.95206992603976559</v>
      </c>
      <c r="J77" s="38">
        <f t="shared" si="30"/>
        <v>1.0615694938046296</v>
      </c>
      <c r="K77" s="38">
        <f t="shared" si="30"/>
        <v>1.1849005859187398</v>
      </c>
      <c r="L77" s="38">
        <f t="shared" si="30"/>
        <v>1.0569589856882144</v>
      </c>
      <c r="M77" s="38">
        <f t="shared" si="30"/>
        <v>1.1514744020747285</v>
      </c>
      <c r="N77" s="40">
        <f t="shared" si="4"/>
        <v>12</v>
      </c>
      <c r="O77" s="40">
        <f t="shared" si="5"/>
        <v>1</v>
      </c>
    </row>
    <row r="78" spans="1:15" x14ac:dyDescent="0.3">
      <c r="A78" s="33" t="s">
        <v>125</v>
      </c>
      <c r="B78" s="38">
        <f t="shared" ref="B78:M78" si="31">+B36/$O$36</f>
        <v>0.44087256027554539</v>
      </c>
      <c r="C78" s="38">
        <f t="shared" si="31"/>
        <v>0.5648679678530425</v>
      </c>
      <c r="D78" s="38">
        <f t="shared" si="31"/>
        <v>0.75086107921928824</v>
      </c>
      <c r="E78" s="38">
        <f t="shared" si="31"/>
        <v>0.96440872560275548</v>
      </c>
      <c r="F78" s="38">
        <f t="shared" si="31"/>
        <v>0.97129735935706096</v>
      </c>
      <c r="G78" s="38">
        <f t="shared" si="31"/>
        <v>0.92307692307692313</v>
      </c>
      <c r="H78" s="38">
        <f t="shared" si="31"/>
        <v>1.2606199770378876</v>
      </c>
      <c r="I78" s="38">
        <f t="shared" si="31"/>
        <v>1.2123995407577497</v>
      </c>
      <c r="J78" s="38">
        <f t="shared" si="31"/>
        <v>1.2192881745120552</v>
      </c>
      <c r="K78" s="38">
        <f t="shared" si="31"/>
        <v>1.3501722158438578</v>
      </c>
      <c r="L78" s="38">
        <f t="shared" si="31"/>
        <v>0.99885189437428246</v>
      </c>
      <c r="M78" s="38">
        <f t="shared" si="31"/>
        <v>1.3432835820895523</v>
      </c>
      <c r="N78" s="40">
        <f t="shared" si="4"/>
        <v>12.000000000000002</v>
      </c>
      <c r="O78" s="40">
        <f t="shared" si="5"/>
        <v>1.0000000000000002</v>
      </c>
    </row>
    <row r="79" spans="1:15" x14ac:dyDescent="0.3">
      <c r="A79" s="33" t="s">
        <v>126</v>
      </c>
      <c r="B79" s="38">
        <f t="shared" ref="B79:M79" si="32">+B37/$O$37</f>
        <v>0.94853731343283587</v>
      </c>
      <c r="C79" s="38">
        <f t="shared" si="32"/>
        <v>0.9915223880597015</v>
      </c>
      <c r="D79" s="38">
        <f t="shared" si="32"/>
        <v>1.0130149253731344</v>
      </c>
      <c r="E79" s="38">
        <f t="shared" si="32"/>
        <v>1.0832238805970149</v>
      </c>
      <c r="F79" s="38">
        <f t="shared" si="32"/>
        <v>0.86973134328358215</v>
      </c>
      <c r="G79" s="38">
        <f t="shared" si="32"/>
        <v>0.82531343283582093</v>
      </c>
      <c r="H79" s="38">
        <f t="shared" si="32"/>
        <v>0.8983880597014926</v>
      </c>
      <c r="I79" s="38">
        <f t="shared" si="32"/>
        <v>0.90698507462686573</v>
      </c>
      <c r="J79" s="38">
        <f t="shared" si="32"/>
        <v>1.1806567164179105</v>
      </c>
      <c r="K79" s="38">
        <f t="shared" si="32"/>
        <v>1.0373731343283583</v>
      </c>
      <c r="L79" s="38">
        <f t="shared" si="32"/>
        <v>1.0201791044776121</v>
      </c>
      <c r="M79" s="38">
        <f t="shared" si="32"/>
        <v>1.2250746268656718</v>
      </c>
      <c r="N79" s="40">
        <f t="shared" si="4"/>
        <v>12.000000000000002</v>
      </c>
      <c r="O79" s="40">
        <f t="shared" si="5"/>
        <v>1.0000000000000002</v>
      </c>
    </row>
    <row r="80" spans="1:15" x14ac:dyDescent="0.3">
      <c r="A80" s="33" t="s">
        <v>127</v>
      </c>
      <c r="B80" s="38">
        <f t="shared" ref="B80:M80" si="33">+B38/$O$38</f>
        <v>0.8499619192688499</v>
      </c>
      <c r="C80" s="38">
        <f t="shared" si="33"/>
        <v>0.18278750952018277</v>
      </c>
      <c r="D80" s="38">
        <f t="shared" si="33"/>
        <v>0.74028941355674027</v>
      </c>
      <c r="E80" s="38">
        <f t="shared" si="33"/>
        <v>1.2155369383092154</v>
      </c>
      <c r="F80" s="38">
        <f t="shared" si="33"/>
        <v>1.1881188118811881</v>
      </c>
      <c r="G80" s="38">
        <f t="shared" si="33"/>
        <v>0.37471439451637467</v>
      </c>
      <c r="H80" s="38">
        <f t="shared" si="33"/>
        <v>0.70373191165270366</v>
      </c>
      <c r="I80" s="38">
        <f t="shared" si="33"/>
        <v>0.89565879664889558</v>
      </c>
      <c r="J80" s="38">
        <f t="shared" si="33"/>
        <v>1.4257425742574257</v>
      </c>
      <c r="K80" s="38">
        <f t="shared" si="33"/>
        <v>1.3343488194973343</v>
      </c>
      <c r="L80" s="38">
        <f t="shared" si="33"/>
        <v>1.444021325209444</v>
      </c>
      <c r="M80" s="38">
        <f t="shared" si="33"/>
        <v>1.6450875856816449</v>
      </c>
      <c r="N80" s="40">
        <f t="shared" si="4"/>
        <v>12</v>
      </c>
      <c r="O80" s="40">
        <f t="shared" si="5"/>
        <v>1</v>
      </c>
    </row>
    <row r="81" spans="1:15" x14ac:dyDescent="0.3">
      <c r="A81" s="33" t="s">
        <v>128</v>
      </c>
      <c r="B81" s="38">
        <f t="shared" ref="B81:M81" si="34">+B39/$O$39</f>
        <v>0.89026487788097697</v>
      </c>
      <c r="C81" s="38">
        <f t="shared" si="34"/>
        <v>0.90264877880976957</v>
      </c>
      <c r="D81" s="38">
        <f t="shared" si="34"/>
        <v>0.87512899896800822</v>
      </c>
      <c r="E81" s="38">
        <f t="shared" si="34"/>
        <v>0.9673202614379085</v>
      </c>
      <c r="F81" s="38">
        <f t="shared" si="34"/>
        <v>0.74028207774337806</v>
      </c>
      <c r="G81" s="38">
        <f t="shared" si="34"/>
        <v>0.87512899896800822</v>
      </c>
      <c r="H81" s="38">
        <f t="shared" si="34"/>
        <v>1.1675266597867218</v>
      </c>
      <c r="I81" s="38">
        <f t="shared" si="34"/>
        <v>1.106983144134847</v>
      </c>
      <c r="J81" s="38">
        <f t="shared" si="34"/>
        <v>1.1530787753697971</v>
      </c>
      <c r="K81" s="38">
        <f t="shared" si="34"/>
        <v>1.1241830065359477</v>
      </c>
      <c r="L81" s="38">
        <f t="shared" si="34"/>
        <v>1.0897832817337461</v>
      </c>
      <c r="M81" s="38">
        <f t="shared" si="34"/>
        <v>1.1076711386308911</v>
      </c>
      <c r="N81" s="40">
        <f t="shared" si="4"/>
        <v>12</v>
      </c>
      <c r="O81" s="40">
        <f t="shared" si="5"/>
        <v>1</v>
      </c>
    </row>
    <row r="82" spans="1:15" x14ac:dyDescent="0.3">
      <c r="A82" s="33" t="s">
        <v>129</v>
      </c>
      <c r="B82" s="38">
        <f t="shared" ref="B82:M82" si="35">+B40/$O$40</f>
        <v>1.0784593437945791</v>
      </c>
      <c r="C82" s="38">
        <f t="shared" si="35"/>
        <v>0.77603423680456496</v>
      </c>
      <c r="D82" s="38">
        <f t="shared" si="35"/>
        <v>0.86733238231098431</v>
      </c>
      <c r="E82" s="38">
        <f t="shared" si="35"/>
        <v>0.89586305278174039</v>
      </c>
      <c r="F82" s="38">
        <f t="shared" si="35"/>
        <v>0.74750356633380888</v>
      </c>
      <c r="G82" s="38">
        <f t="shared" si="35"/>
        <v>0.88445078459343796</v>
      </c>
      <c r="H82" s="38">
        <f t="shared" si="35"/>
        <v>0.78174037089871617</v>
      </c>
      <c r="I82" s="38">
        <f t="shared" si="35"/>
        <v>1.1241084165477888</v>
      </c>
      <c r="J82" s="38">
        <f t="shared" si="35"/>
        <v>1.2496433666191156</v>
      </c>
      <c r="K82" s="38">
        <f t="shared" si="35"/>
        <v>1.1697574893009985</v>
      </c>
      <c r="L82" s="38">
        <f t="shared" si="35"/>
        <v>1.1069900142653353</v>
      </c>
      <c r="M82" s="38">
        <f t="shared" si="35"/>
        <v>1.3181169757489302</v>
      </c>
      <c r="N82" s="40">
        <f t="shared" si="4"/>
        <v>12.000000000000002</v>
      </c>
      <c r="O82" s="40">
        <f t="shared" si="5"/>
        <v>1.0000000000000002</v>
      </c>
    </row>
    <row r="83" spans="1:15" x14ac:dyDescent="0.3">
      <c r="A83" s="33" t="s">
        <v>130</v>
      </c>
      <c r="B83" s="38">
        <f t="shared" ref="B83:M83" si="36">+B41/$O$41</f>
        <v>0.9747089522280209</v>
      </c>
      <c r="C83" s="38">
        <f t="shared" si="36"/>
        <v>0.95062224006423124</v>
      </c>
      <c r="D83" s="38">
        <f t="shared" si="36"/>
        <v>0.63107185869128868</v>
      </c>
      <c r="E83" s="38">
        <f t="shared" si="36"/>
        <v>1.016459253311923</v>
      </c>
      <c r="F83" s="38">
        <f t="shared" si="36"/>
        <v>0.82055399437976717</v>
      </c>
      <c r="G83" s="38">
        <f t="shared" si="36"/>
        <v>1.0758731433159374</v>
      </c>
      <c r="H83" s="38">
        <f t="shared" si="36"/>
        <v>1.016459253311923</v>
      </c>
      <c r="I83" s="38">
        <f t="shared" si="36"/>
        <v>1.0614211160176636</v>
      </c>
      <c r="J83" s="38">
        <f t="shared" si="36"/>
        <v>1.2332396627860298</v>
      </c>
      <c r="K83" s="38">
        <f t="shared" si="36"/>
        <v>1.2203934162986751</v>
      </c>
      <c r="L83" s="38">
        <f t="shared" si="36"/>
        <v>1.016459253311923</v>
      </c>
      <c r="M83" s="38">
        <f t="shared" si="36"/>
        <v>0.98273785628261745</v>
      </c>
      <c r="N83" s="40">
        <f t="shared" si="4"/>
        <v>12</v>
      </c>
      <c r="O83" s="40">
        <f t="shared" si="5"/>
        <v>1</v>
      </c>
    </row>
    <row r="84" spans="1:15" x14ac:dyDescent="0.3">
      <c r="A84" s="33" t="s">
        <v>131</v>
      </c>
      <c r="B84" s="38">
        <f t="shared" ref="B84:M84" si="37">+B42/$O$42</f>
        <v>0.93117782909930724</v>
      </c>
      <c r="C84" s="38">
        <f t="shared" si="37"/>
        <v>1.2526558891454966</v>
      </c>
      <c r="D84" s="38">
        <f t="shared" si="37"/>
        <v>1.0642032332563511</v>
      </c>
      <c r="E84" s="38">
        <f t="shared" si="37"/>
        <v>1.2803695150115475</v>
      </c>
      <c r="F84" s="38">
        <f t="shared" si="37"/>
        <v>0.93117782909930724</v>
      </c>
      <c r="G84" s="38">
        <f t="shared" si="37"/>
        <v>1.0697459584295612</v>
      </c>
      <c r="H84" s="38">
        <f t="shared" si="37"/>
        <v>0.92563510392609705</v>
      </c>
      <c r="I84" s="38">
        <f t="shared" si="37"/>
        <v>0.93117782909930724</v>
      </c>
      <c r="J84" s="38">
        <f t="shared" si="37"/>
        <v>1.0642032332563511</v>
      </c>
      <c r="K84" s="38">
        <f t="shared" si="37"/>
        <v>0.85357967667436496</v>
      </c>
      <c r="L84" s="38">
        <f t="shared" si="37"/>
        <v>0.77043879907621249</v>
      </c>
      <c r="M84" s="38">
        <f t="shared" si="37"/>
        <v>0.92563510392609705</v>
      </c>
      <c r="N84" s="40">
        <f t="shared" si="4"/>
        <v>12.000000000000002</v>
      </c>
      <c r="O84" s="40">
        <f t="shared" si="5"/>
        <v>1.0000000000000002</v>
      </c>
    </row>
    <row r="85" spans="1:15" x14ac:dyDescent="0.3">
      <c r="A85" s="33" t="s">
        <v>132</v>
      </c>
      <c r="B85" s="38">
        <f t="shared" ref="B85:M85" si="38">+B43/$O$43</f>
        <v>1.0006565988181222</v>
      </c>
      <c r="C85" s="38">
        <f t="shared" si="38"/>
        <v>0.94024950755088643</v>
      </c>
      <c r="D85" s="38">
        <f t="shared" si="38"/>
        <v>0.85489166119500981</v>
      </c>
      <c r="E85" s="38">
        <f t="shared" si="38"/>
        <v>1.062376887721602</v>
      </c>
      <c r="F85" s="38">
        <f t="shared" si="38"/>
        <v>0.83256730137885748</v>
      </c>
      <c r="G85" s="38">
        <f t="shared" si="38"/>
        <v>1.1149047931713723</v>
      </c>
      <c r="H85" s="38">
        <f t="shared" si="38"/>
        <v>1.0124753775443205</v>
      </c>
      <c r="I85" s="38">
        <f t="shared" si="38"/>
        <v>0.9258043335521996</v>
      </c>
      <c r="J85" s="38">
        <f t="shared" si="38"/>
        <v>1.0479317137229154</v>
      </c>
      <c r="K85" s="38">
        <f t="shared" si="38"/>
        <v>1.0741956664478003</v>
      </c>
      <c r="L85" s="38">
        <f t="shared" si="38"/>
        <v>0.99409061063690085</v>
      </c>
      <c r="M85" s="38">
        <f t="shared" si="38"/>
        <v>1.1398555482600132</v>
      </c>
      <c r="N85" s="40">
        <f t="shared" si="4"/>
        <v>12</v>
      </c>
      <c r="O85" s="40">
        <f t="shared" si="5"/>
        <v>1</v>
      </c>
    </row>
    <row r="86" spans="1:15" x14ac:dyDescent="0.3">
      <c r="A86" s="33" t="s">
        <v>133</v>
      </c>
      <c r="B86" s="38">
        <f t="shared" ref="B86:M86" si="39">+B44/$O$44</f>
        <v>0.75989445910290243</v>
      </c>
      <c r="C86" s="38">
        <f t="shared" si="39"/>
        <v>1.0429923948471209</v>
      </c>
      <c r="D86" s="38">
        <f t="shared" si="39"/>
        <v>1.1305292565575042</v>
      </c>
      <c r="E86" s="38">
        <f t="shared" si="39"/>
        <v>1.0653422318795593</v>
      </c>
      <c r="F86" s="38">
        <f t="shared" si="39"/>
        <v>0.77293186403849146</v>
      </c>
      <c r="G86" s="38">
        <f t="shared" si="39"/>
        <v>0.83625640229706666</v>
      </c>
      <c r="H86" s="38">
        <f t="shared" si="39"/>
        <v>0.99270526152413474</v>
      </c>
      <c r="I86" s="38">
        <f t="shared" si="39"/>
        <v>0.96476796523358688</v>
      </c>
      <c r="J86" s="38">
        <f t="shared" si="39"/>
        <v>1.0858295824926278</v>
      </c>
      <c r="K86" s="38">
        <f t="shared" si="39"/>
        <v>1.1808163898804906</v>
      </c>
      <c r="L86" s="38">
        <f t="shared" si="39"/>
        <v>1.0765171503957784</v>
      </c>
      <c r="M86" s="38">
        <f t="shared" si="39"/>
        <v>1.0914170417507374</v>
      </c>
      <c r="N86" s="40">
        <f t="shared" si="4"/>
        <v>12.000000000000002</v>
      </c>
      <c r="O86" s="40">
        <f t="shared" si="5"/>
        <v>1.0000000000000002</v>
      </c>
    </row>
    <row r="87" spans="1:15" x14ac:dyDescent="0.3">
      <c r="A87" s="33" t="s">
        <v>16</v>
      </c>
      <c r="B87" s="38">
        <f t="shared" ref="B87:M87" si="40">+B45/$O$45</f>
        <v>0.94857385218958756</v>
      </c>
      <c r="C87" s="38">
        <f t="shared" si="40"/>
        <v>0.89831407061817414</v>
      </c>
      <c r="D87" s="38">
        <f t="shared" si="40"/>
        <v>1.1203477892058107</v>
      </c>
      <c r="E87" s="38">
        <f t="shared" si="40"/>
        <v>1.2017813593468349</v>
      </c>
      <c r="F87" s="38">
        <f t="shared" si="40"/>
        <v>0.86777648181528999</v>
      </c>
      <c r="G87" s="38">
        <f t="shared" si="40"/>
        <v>0.85187148764712128</v>
      </c>
      <c r="H87" s="38">
        <f t="shared" si="40"/>
        <v>1.0249178241967978</v>
      </c>
      <c r="I87" s="38">
        <f t="shared" si="40"/>
        <v>0.93775845615523279</v>
      </c>
      <c r="J87" s="38">
        <f t="shared" si="40"/>
        <v>1.1489767787085146</v>
      </c>
      <c r="K87" s="38">
        <f t="shared" si="40"/>
        <v>1.0586364118333158</v>
      </c>
      <c r="L87" s="38">
        <f t="shared" si="40"/>
        <v>1.006468030961722</v>
      </c>
      <c r="M87" s="38">
        <f t="shared" si="40"/>
        <v>0.93457745732159903</v>
      </c>
      <c r="N87" s="40">
        <f t="shared" si="4"/>
        <v>12</v>
      </c>
      <c r="O87" s="40">
        <f t="shared" si="5"/>
        <v>1</v>
      </c>
    </row>
    <row r="88" spans="1:15" x14ac:dyDescent="0.3">
      <c r="A88" s="33" t="s">
        <v>134</v>
      </c>
      <c r="B88" s="38">
        <f t="shared" ref="B88:M88" si="41">+B46/$O$46</f>
        <v>0</v>
      </c>
      <c r="C88" s="38">
        <f t="shared" si="41"/>
        <v>0</v>
      </c>
      <c r="D88" s="38">
        <f t="shared" si="41"/>
        <v>0</v>
      </c>
      <c r="E88" s="38">
        <f t="shared" si="41"/>
        <v>0</v>
      </c>
      <c r="F88" s="38">
        <f t="shared" si="41"/>
        <v>0.42521631644004942</v>
      </c>
      <c r="G88" s="38">
        <f t="shared" si="41"/>
        <v>0.81087762669962915</v>
      </c>
      <c r="H88" s="38">
        <f t="shared" si="41"/>
        <v>1.1866501854140914</v>
      </c>
      <c r="I88" s="38">
        <f t="shared" si="41"/>
        <v>1.2360939431396787</v>
      </c>
      <c r="J88" s="38">
        <f t="shared" si="41"/>
        <v>1.7700865265760197</v>
      </c>
      <c r="K88" s="38">
        <f t="shared" si="41"/>
        <v>2.0519159456118663</v>
      </c>
      <c r="L88" s="38">
        <f t="shared" si="41"/>
        <v>2.0964153275648951</v>
      </c>
      <c r="M88" s="38">
        <f t="shared" si="41"/>
        <v>2.4227441285537701</v>
      </c>
      <c r="N88" s="40">
        <f t="shared" si="4"/>
        <v>12</v>
      </c>
      <c r="O88" s="40">
        <f t="shared" si="5"/>
        <v>1</v>
      </c>
    </row>
    <row r="89" spans="1:15" x14ac:dyDescent="0.3">
      <c r="A89" s="33" t="s">
        <v>56</v>
      </c>
      <c r="B89" s="38">
        <f t="shared" ref="B89:M89" si="42">+B47/$O$47</f>
        <v>0.94947235721111811</v>
      </c>
      <c r="C89" s="38">
        <f t="shared" si="42"/>
        <v>0.91205953518635241</v>
      </c>
      <c r="D89" s="38">
        <f t="shared" si="42"/>
        <v>0.92674000121998334</v>
      </c>
      <c r="E89" s="38">
        <f t="shared" si="42"/>
        <v>1.0534149366625323</v>
      </c>
      <c r="F89" s="38">
        <f t="shared" si="42"/>
        <v>0.88164128423578214</v>
      </c>
      <c r="G89" s="38">
        <f t="shared" si="42"/>
        <v>0.95553160773469425</v>
      </c>
      <c r="H89" s="38">
        <f t="shared" si="42"/>
        <v>1.0019316402675831</v>
      </c>
      <c r="I89" s="38">
        <f t="shared" si="42"/>
        <v>0.97021207376832519</v>
      </c>
      <c r="J89" s="38">
        <f t="shared" si="42"/>
        <v>1.1040035786177589</v>
      </c>
      <c r="K89" s="38">
        <f t="shared" si="42"/>
        <v>1.097375002541632</v>
      </c>
      <c r="L89" s="38">
        <f t="shared" si="42"/>
        <v>1.029543929566296</v>
      </c>
      <c r="M89" s="38">
        <f t="shared" si="42"/>
        <v>1.1180740529879425</v>
      </c>
      <c r="N89" s="40">
        <f t="shared" si="4"/>
        <v>12</v>
      </c>
      <c r="O89" s="40">
        <f t="shared" si="5"/>
        <v>1</v>
      </c>
    </row>
  </sheetData>
  <mergeCells count="27">
    <mergeCell ref="N49:N50"/>
    <mergeCell ref="J49:J50"/>
    <mergeCell ref="K49:K50"/>
    <mergeCell ref="L49:L50"/>
    <mergeCell ref="M49:M50"/>
    <mergeCell ref="N7:N8"/>
    <mergeCell ref="I7:I8"/>
    <mergeCell ref="J7:J8"/>
    <mergeCell ref="K7:K8"/>
    <mergeCell ref="L7:L8"/>
    <mergeCell ref="E49:E50"/>
    <mergeCell ref="M7:M8"/>
    <mergeCell ref="F49:F50"/>
    <mergeCell ref="G49:G50"/>
    <mergeCell ref="H49:H50"/>
    <mergeCell ref="I49:I50"/>
    <mergeCell ref="E7:E8"/>
    <mergeCell ref="F7:F8"/>
    <mergeCell ref="G7:G8"/>
    <mergeCell ref="H7:H8"/>
    <mergeCell ref="A7:A8"/>
    <mergeCell ref="B7:B8"/>
    <mergeCell ref="C7:C8"/>
    <mergeCell ref="D7:D8"/>
    <mergeCell ref="B49:B50"/>
    <mergeCell ref="C49:C50"/>
    <mergeCell ref="D49:D50"/>
  </mergeCells>
  <phoneticPr fontId="8" type="noConversion"/>
  <printOptions gridLines="1"/>
  <pageMargins left="0.53" right="0.48" top="0.48" bottom="0.44" header="0.5" footer="0.39"/>
  <pageSetup scale="50" orientation="landscape" r:id="rId1"/>
  <headerFooter alignWithMargins="0">
    <oddHeader>Page &amp;P of &amp;N</oddHeader>
    <oddFooter>&amp;L&amp;F&amp;A&amp;R&amp;D&amp;T</oddFooter>
  </headerFooter>
  <rowBreaks count="1" manualBreakCount="1">
    <brk id="48" max="14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F9" sqref="F9"/>
    </sheetView>
  </sheetViews>
  <sheetFormatPr defaultColWidth="8.85546875" defaultRowHeight="12.75" x14ac:dyDescent="0.2"/>
  <cols>
    <col min="1" max="1" width="40.28515625" style="14" customWidth="1"/>
    <col min="2" max="2" width="20.7109375" style="14" customWidth="1"/>
    <col min="3" max="3" width="23.140625" style="14" customWidth="1"/>
    <col min="4" max="16384" width="8.85546875" style="14"/>
  </cols>
  <sheetData>
    <row r="1" spans="1:3" ht="12.75" customHeight="1" x14ac:dyDescent="0.2">
      <c r="A1" s="193" t="s">
        <v>137</v>
      </c>
      <c r="B1" s="193" t="s">
        <v>138</v>
      </c>
      <c r="C1" s="193" t="s">
        <v>139</v>
      </c>
    </row>
    <row r="2" spans="1:3" ht="12.75" customHeight="1" x14ac:dyDescent="0.2">
      <c r="A2" s="194"/>
      <c r="B2" s="194"/>
      <c r="C2" s="194"/>
    </row>
    <row r="3" spans="1:3" ht="12.75" customHeight="1" x14ac:dyDescent="0.2">
      <c r="A3" s="194"/>
      <c r="B3" s="194"/>
      <c r="C3" s="194"/>
    </row>
    <row r="4" spans="1:3" ht="13.5" customHeight="1" thickBot="1" x14ac:dyDescent="0.25">
      <c r="A4" s="195"/>
      <c r="B4" s="195"/>
      <c r="C4" s="195"/>
    </row>
    <row r="5" spans="1:3" ht="15.75" thickBot="1" x14ac:dyDescent="0.3">
      <c r="A5" s="15" t="s">
        <v>140</v>
      </c>
      <c r="B5" s="16"/>
      <c r="C5" s="17">
        <v>4.9000000000000002E-2</v>
      </c>
    </row>
    <row r="6" spans="1:3" ht="15.75" thickBot="1" x14ac:dyDescent="0.3">
      <c r="A6" s="15" t="s">
        <v>141</v>
      </c>
      <c r="B6" s="18">
        <v>0.02</v>
      </c>
      <c r="C6" s="17">
        <v>5.0999999999999997E-2</v>
      </c>
    </row>
    <row r="7" spans="1:3" ht="15.75" thickBot="1" x14ac:dyDescent="0.3">
      <c r="A7" s="15" t="s">
        <v>142</v>
      </c>
      <c r="B7" s="16"/>
      <c r="C7" s="18">
        <v>0.03</v>
      </c>
    </row>
    <row r="8" spans="1:3" ht="15.75" thickBot="1" x14ac:dyDescent="0.3">
      <c r="A8" s="15" t="s">
        <v>143</v>
      </c>
      <c r="B8" s="18">
        <v>0.04</v>
      </c>
      <c r="C8" s="17">
        <v>5.2999999999999999E-2</v>
      </c>
    </row>
    <row r="9" spans="1:3" ht="15.75" thickBot="1" x14ac:dyDescent="0.3">
      <c r="A9" s="15" t="s">
        <v>154</v>
      </c>
      <c r="B9" s="18">
        <v>0.05</v>
      </c>
      <c r="C9" s="18">
        <v>0.09</v>
      </c>
    </row>
    <row r="10" spans="1:3" ht="15.75" thickBot="1" x14ac:dyDescent="0.3">
      <c r="A10" s="15" t="s">
        <v>144</v>
      </c>
      <c r="B10" s="18">
        <v>0.03</v>
      </c>
      <c r="C10" s="17">
        <v>0.107</v>
      </c>
    </row>
    <row r="11" spans="1:3" ht="15.75" thickBot="1" x14ac:dyDescent="0.3">
      <c r="A11" s="15" t="s">
        <v>145</v>
      </c>
      <c r="B11" s="18">
        <v>0.04</v>
      </c>
      <c r="C11" s="18">
        <v>0.06</v>
      </c>
    </row>
    <row r="12" spans="1:3" ht="15.75" thickBot="1" x14ac:dyDescent="0.3">
      <c r="A12" s="15" t="s">
        <v>146</v>
      </c>
      <c r="B12" s="18">
        <v>0.04</v>
      </c>
      <c r="C12" s="17">
        <v>0.126</v>
      </c>
    </row>
    <row r="13" spans="1:3" ht="15.75" thickBot="1" x14ac:dyDescent="0.3">
      <c r="A13" s="15" t="s">
        <v>147</v>
      </c>
      <c r="B13" s="18">
        <v>0.04</v>
      </c>
      <c r="C13" s="17">
        <v>0.151</v>
      </c>
    </row>
    <row r="14" spans="1:3" ht="15.75" thickBot="1" x14ac:dyDescent="0.3">
      <c r="A14" s="15" t="s">
        <v>148</v>
      </c>
      <c r="B14" s="18">
        <v>0.04</v>
      </c>
      <c r="C14" s="17">
        <v>0.187</v>
      </c>
    </row>
    <row r="15" spans="1:3" ht="15.75" thickBot="1" x14ac:dyDescent="0.3">
      <c r="A15" s="15" t="s">
        <v>149</v>
      </c>
      <c r="B15" s="18">
        <v>0.04</v>
      </c>
      <c r="C15" s="17">
        <v>0.128</v>
      </c>
    </row>
    <row r="16" spans="1:3" ht="15.75" thickBot="1" x14ac:dyDescent="0.3">
      <c r="A16" s="15" t="s">
        <v>150</v>
      </c>
      <c r="B16" s="18">
        <v>0.02</v>
      </c>
      <c r="C16" s="17">
        <v>5.8999999999999997E-2</v>
      </c>
    </row>
    <row r="17" spans="1:3" ht="15.75" thickBot="1" x14ac:dyDescent="0.3">
      <c r="A17" s="15" t="s">
        <v>151</v>
      </c>
      <c r="B17" s="16"/>
      <c r="C17" s="17">
        <v>5.6000000000000001E-2</v>
      </c>
    </row>
    <row r="27" spans="1:3" x14ac:dyDescent="0.2">
      <c r="C27" s="19"/>
    </row>
  </sheetData>
  <mergeCells count="3">
    <mergeCell ref="A1:A4"/>
    <mergeCell ref="B1:B4"/>
    <mergeCell ref="C1:C4"/>
  </mergeCells>
  <phoneticPr fontId="6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47"/>
  <sheetViews>
    <sheetView workbookViewId="0">
      <selection activeCell="T15" sqref="T15"/>
    </sheetView>
  </sheetViews>
  <sheetFormatPr defaultColWidth="8.85546875" defaultRowHeight="15" x14ac:dyDescent="0.25"/>
  <cols>
    <col min="1" max="1" width="14.85546875" style="72" customWidth="1"/>
    <col min="2" max="2" width="12.7109375" style="72" customWidth="1"/>
    <col min="3" max="3" width="8.85546875" style="72" hidden="1" customWidth="1"/>
    <col min="4" max="4" width="34.28515625" style="72" customWidth="1"/>
    <col min="5" max="9" width="8.85546875" style="72" hidden="1" customWidth="1"/>
    <col min="10" max="10" width="29" style="72" hidden="1" customWidth="1"/>
    <col min="11" max="11" width="5.7109375" style="72" hidden="1" customWidth="1"/>
    <col min="12" max="12" width="8.85546875" style="72" hidden="1" customWidth="1"/>
    <col min="13" max="13" width="9.28515625" style="72" hidden="1" customWidth="1"/>
    <col min="14" max="14" width="8.85546875" style="72" hidden="1" customWidth="1"/>
    <col min="15" max="15" width="8.28515625" style="72" bestFit="1" customWidth="1"/>
    <col min="16" max="16" width="9.42578125" style="72" customWidth="1"/>
    <col min="17" max="17" width="11.28515625" style="72" customWidth="1"/>
    <col min="18" max="18" width="9.28515625" style="72" hidden="1" customWidth="1"/>
    <col min="19" max="19" width="5.7109375" style="72" hidden="1" customWidth="1"/>
    <col min="20" max="20" width="8.85546875" style="72" customWidth="1"/>
    <col min="21" max="21" width="12.42578125" style="72" hidden="1" customWidth="1"/>
    <col min="22" max="24" width="8.85546875" style="72" hidden="1" customWidth="1"/>
    <col min="25" max="25" width="14.28515625" style="72" hidden="1" customWidth="1"/>
    <col min="26" max="26" width="12.7109375" style="72" hidden="1" customWidth="1"/>
    <col min="27" max="27" width="12.85546875" style="72" bestFit="1" customWidth="1"/>
    <col min="28" max="28" width="13.42578125" style="72" bestFit="1" customWidth="1"/>
    <col min="29" max="29" width="13.28515625" style="72" customWidth="1"/>
    <col min="30" max="30" width="11.140625" style="72" customWidth="1"/>
    <col min="31" max="31" width="12.7109375" style="72" bestFit="1" customWidth="1"/>
    <col min="32" max="32" width="20.42578125" style="72" customWidth="1"/>
    <col min="33" max="33" width="12.7109375" style="72" customWidth="1"/>
    <col min="34" max="38" width="8.85546875" style="72"/>
    <col min="39" max="39" width="8.85546875" style="72" customWidth="1"/>
    <col min="40" max="247" width="8.85546875" style="72"/>
    <col min="248" max="248" width="19.85546875" style="72" bestFit="1" customWidth="1"/>
    <col min="249" max="249" width="15.85546875" style="72" customWidth="1"/>
    <col min="250" max="250" width="0" style="72" hidden="1" customWidth="1"/>
    <col min="251" max="251" width="10.7109375" style="72" bestFit="1" customWidth="1"/>
    <col min="252" max="252" width="9.28515625" style="72" customWidth="1"/>
    <col min="253" max="253" width="40.28515625" style="72" customWidth="1"/>
    <col min="254" max="258" width="0" style="72" hidden="1" customWidth="1"/>
    <col min="259" max="259" width="11.7109375" style="72" bestFit="1" customWidth="1"/>
    <col min="260" max="260" width="11.28515625" style="72" customWidth="1"/>
    <col min="261" max="261" width="5.7109375" style="72" bestFit="1" customWidth="1"/>
    <col min="262" max="262" width="0" style="72" hidden="1" customWidth="1"/>
    <col min="263" max="263" width="9.28515625" style="72" customWidth="1"/>
    <col min="264" max="266" width="0" style="72" hidden="1" customWidth="1"/>
    <col min="267" max="267" width="51.28515625" style="72" bestFit="1" customWidth="1"/>
    <col min="268" max="274" width="0" style="72" hidden="1" customWidth="1"/>
    <col min="275" max="275" width="16.42578125" style="72" bestFit="1" customWidth="1"/>
    <col min="276" max="276" width="13.28515625" style="72" bestFit="1" customWidth="1"/>
    <col min="277" max="277" width="13" style="72" customWidth="1"/>
    <col min="278" max="503" width="8.85546875" style="72"/>
    <col min="504" max="504" width="19.85546875" style="72" bestFit="1" customWidth="1"/>
    <col min="505" max="505" width="15.85546875" style="72" customWidth="1"/>
    <col min="506" max="506" width="0" style="72" hidden="1" customWidth="1"/>
    <col min="507" max="507" width="10.7109375" style="72" bestFit="1" customWidth="1"/>
    <col min="508" max="508" width="9.28515625" style="72" customWidth="1"/>
    <col min="509" max="509" width="40.28515625" style="72" customWidth="1"/>
    <col min="510" max="514" width="0" style="72" hidden="1" customWidth="1"/>
    <col min="515" max="515" width="11.7109375" style="72" bestFit="1" customWidth="1"/>
    <col min="516" max="516" width="11.28515625" style="72" customWidth="1"/>
    <col min="517" max="517" width="5.7109375" style="72" bestFit="1" customWidth="1"/>
    <col min="518" max="518" width="0" style="72" hidden="1" customWidth="1"/>
    <col min="519" max="519" width="9.28515625" style="72" customWidth="1"/>
    <col min="520" max="522" width="0" style="72" hidden="1" customWidth="1"/>
    <col min="523" max="523" width="51.28515625" style="72" bestFit="1" customWidth="1"/>
    <col min="524" max="530" width="0" style="72" hidden="1" customWidth="1"/>
    <col min="531" max="531" width="16.42578125" style="72" bestFit="1" customWidth="1"/>
    <col min="532" max="532" width="13.28515625" style="72" bestFit="1" customWidth="1"/>
    <col min="533" max="533" width="13" style="72" customWidth="1"/>
    <col min="534" max="759" width="8.85546875" style="72"/>
    <col min="760" max="760" width="19.85546875" style="72" bestFit="1" customWidth="1"/>
    <col min="761" max="761" width="15.85546875" style="72" customWidth="1"/>
    <col min="762" max="762" width="0" style="72" hidden="1" customWidth="1"/>
    <col min="763" max="763" width="10.7109375" style="72" bestFit="1" customWidth="1"/>
    <col min="764" max="764" width="9.28515625" style="72" customWidth="1"/>
    <col min="765" max="765" width="40.28515625" style="72" customWidth="1"/>
    <col min="766" max="770" width="0" style="72" hidden="1" customWidth="1"/>
    <col min="771" max="771" width="11.7109375" style="72" bestFit="1" customWidth="1"/>
    <col min="772" max="772" width="11.28515625" style="72" customWidth="1"/>
    <col min="773" max="773" width="5.7109375" style="72" bestFit="1" customWidth="1"/>
    <col min="774" max="774" width="0" style="72" hidden="1" customWidth="1"/>
    <col min="775" max="775" width="9.28515625" style="72" customWidth="1"/>
    <col min="776" max="778" width="0" style="72" hidden="1" customWidth="1"/>
    <col min="779" max="779" width="51.28515625" style="72" bestFit="1" customWidth="1"/>
    <col min="780" max="786" width="0" style="72" hidden="1" customWidth="1"/>
    <col min="787" max="787" width="16.42578125" style="72" bestFit="1" customWidth="1"/>
    <col min="788" max="788" width="13.28515625" style="72" bestFit="1" customWidth="1"/>
    <col min="789" max="789" width="13" style="72" customWidth="1"/>
    <col min="790" max="1015" width="8.85546875" style="72"/>
    <col min="1016" max="1016" width="19.85546875" style="72" bestFit="1" customWidth="1"/>
    <col min="1017" max="1017" width="15.85546875" style="72" customWidth="1"/>
    <col min="1018" max="1018" width="0" style="72" hidden="1" customWidth="1"/>
    <col min="1019" max="1019" width="10.7109375" style="72" bestFit="1" customWidth="1"/>
    <col min="1020" max="1020" width="9.28515625" style="72" customWidth="1"/>
    <col min="1021" max="1021" width="40.28515625" style="72" customWidth="1"/>
    <col min="1022" max="1026" width="0" style="72" hidden="1" customWidth="1"/>
    <col min="1027" max="1027" width="11.7109375" style="72" bestFit="1" customWidth="1"/>
    <col min="1028" max="1028" width="11.28515625" style="72" customWidth="1"/>
    <col min="1029" max="1029" width="5.7109375" style="72" bestFit="1" customWidth="1"/>
    <col min="1030" max="1030" width="0" style="72" hidden="1" customWidth="1"/>
    <col min="1031" max="1031" width="9.28515625" style="72" customWidth="1"/>
    <col min="1032" max="1034" width="0" style="72" hidden="1" customWidth="1"/>
    <col min="1035" max="1035" width="51.28515625" style="72" bestFit="1" customWidth="1"/>
    <col min="1036" max="1042" width="0" style="72" hidden="1" customWidth="1"/>
    <col min="1043" max="1043" width="16.42578125" style="72" bestFit="1" customWidth="1"/>
    <col min="1044" max="1044" width="13.28515625" style="72" bestFit="1" customWidth="1"/>
    <col min="1045" max="1045" width="13" style="72" customWidth="1"/>
    <col min="1046" max="1271" width="8.85546875" style="72"/>
    <col min="1272" max="1272" width="19.85546875" style="72" bestFit="1" customWidth="1"/>
    <col min="1273" max="1273" width="15.85546875" style="72" customWidth="1"/>
    <col min="1274" max="1274" width="0" style="72" hidden="1" customWidth="1"/>
    <col min="1275" max="1275" width="10.7109375" style="72" bestFit="1" customWidth="1"/>
    <col min="1276" max="1276" width="9.28515625" style="72" customWidth="1"/>
    <col min="1277" max="1277" width="40.28515625" style="72" customWidth="1"/>
    <col min="1278" max="1282" width="0" style="72" hidden="1" customWidth="1"/>
    <col min="1283" max="1283" width="11.7109375" style="72" bestFit="1" customWidth="1"/>
    <col min="1284" max="1284" width="11.28515625" style="72" customWidth="1"/>
    <col min="1285" max="1285" width="5.7109375" style="72" bestFit="1" customWidth="1"/>
    <col min="1286" max="1286" width="0" style="72" hidden="1" customWidth="1"/>
    <col min="1287" max="1287" width="9.28515625" style="72" customWidth="1"/>
    <col min="1288" max="1290" width="0" style="72" hidden="1" customWidth="1"/>
    <col min="1291" max="1291" width="51.28515625" style="72" bestFit="1" customWidth="1"/>
    <col min="1292" max="1298" width="0" style="72" hidden="1" customWidth="1"/>
    <col min="1299" max="1299" width="16.42578125" style="72" bestFit="1" customWidth="1"/>
    <col min="1300" max="1300" width="13.28515625" style="72" bestFit="1" customWidth="1"/>
    <col min="1301" max="1301" width="13" style="72" customWidth="1"/>
    <col min="1302" max="1527" width="8.85546875" style="72"/>
    <col min="1528" max="1528" width="19.85546875" style="72" bestFit="1" customWidth="1"/>
    <col min="1529" max="1529" width="15.85546875" style="72" customWidth="1"/>
    <col min="1530" max="1530" width="0" style="72" hidden="1" customWidth="1"/>
    <col min="1531" max="1531" width="10.7109375" style="72" bestFit="1" customWidth="1"/>
    <col min="1532" max="1532" width="9.28515625" style="72" customWidth="1"/>
    <col min="1533" max="1533" width="40.28515625" style="72" customWidth="1"/>
    <col min="1534" max="1538" width="0" style="72" hidden="1" customWidth="1"/>
    <col min="1539" max="1539" width="11.7109375" style="72" bestFit="1" customWidth="1"/>
    <col min="1540" max="1540" width="11.28515625" style="72" customWidth="1"/>
    <col min="1541" max="1541" width="5.7109375" style="72" bestFit="1" customWidth="1"/>
    <col min="1542" max="1542" width="0" style="72" hidden="1" customWidth="1"/>
    <col min="1543" max="1543" width="9.28515625" style="72" customWidth="1"/>
    <col min="1544" max="1546" width="0" style="72" hidden="1" customWidth="1"/>
    <col min="1547" max="1547" width="51.28515625" style="72" bestFit="1" customWidth="1"/>
    <col min="1548" max="1554" width="0" style="72" hidden="1" customWidth="1"/>
    <col min="1555" max="1555" width="16.42578125" style="72" bestFit="1" customWidth="1"/>
    <col min="1556" max="1556" width="13.28515625" style="72" bestFit="1" customWidth="1"/>
    <col min="1557" max="1557" width="13" style="72" customWidth="1"/>
    <col min="1558" max="1783" width="8.85546875" style="72"/>
    <col min="1784" max="1784" width="19.85546875" style="72" bestFit="1" customWidth="1"/>
    <col min="1785" max="1785" width="15.85546875" style="72" customWidth="1"/>
    <col min="1786" max="1786" width="0" style="72" hidden="1" customWidth="1"/>
    <col min="1787" max="1787" width="10.7109375" style="72" bestFit="1" customWidth="1"/>
    <col min="1788" max="1788" width="9.28515625" style="72" customWidth="1"/>
    <col min="1789" max="1789" width="40.28515625" style="72" customWidth="1"/>
    <col min="1790" max="1794" width="0" style="72" hidden="1" customWidth="1"/>
    <col min="1795" max="1795" width="11.7109375" style="72" bestFit="1" customWidth="1"/>
    <col min="1796" max="1796" width="11.28515625" style="72" customWidth="1"/>
    <col min="1797" max="1797" width="5.7109375" style="72" bestFit="1" customWidth="1"/>
    <col min="1798" max="1798" width="0" style="72" hidden="1" customWidth="1"/>
    <col min="1799" max="1799" width="9.28515625" style="72" customWidth="1"/>
    <col min="1800" max="1802" width="0" style="72" hidden="1" customWidth="1"/>
    <col min="1803" max="1803" width="51.28515625" style="72" bestFit="1" customWidth="1"/>
    <col min="1804" max="1810" width="0" style="72" hidden="1" customWidth="1"/>
    <col min="1811" max="1811" width="16.42578125" style="72" bestFit="1" customWidth="1"/>
    <col min="1812" max="1812" width="13.28515625" style="72" bestFit="1" customWidth="1"/>
    <col min="1813" max="1813" width="13" style="72" customWidth="1"/>
    <col min="1814" max="2039" width="8.85546875" style="72"/>
    <col min="2040" max="2040" width="19.85546875" style="72" bestFit="1" customWidth="1"/>
    <col min="2041" max="2041" width="15.85546875" style="72" customWidth="1"/>
    <col min="2042" max="2042" width="0" style="72" hidden="1" customWidth="1"/>
    <col min="2043" max="2043" width="10.7109375" style="72" bestFit="1" customWidth="1"/>
    <col min="2044" max="2044" width="9.28515625" style="72" customWidth="1"/>
    <col min="2045" max="2045" width="40.28515625" style="72" customWidth="1"/>
    <col min="2046" max="2050" width="0" style="72" hidden="1" customWidth="1"/>
    <col min="2051" max="2051" width="11.7109375" style="72" bestFit="1" customWidth="1"/>
    <col min="2052" max="2052" width="11.28515625" style="72" customWidth="1"/>
    <col min="2053" max="2053" width="5.7109375" style="72" bestFit="1" customWidth="1"/>
    <col min="2054" max="2054" width="0" style="72" hidden="1" customWidth="1"/>
    <col min="2055" max="2055" width="9.28515625" style="72" customWidth="1"/>
    <col min="2056" max="2058" width="0" style="72" hidden="1" customWidth="1"/>
    <col min="2059" max="2059" width="51.28515625" style="72" bestFit="1" customWidth="1"/>
    <col min="2060" max="2066" width="0" style="72" hidden="1" customWidth="1"/>
    <col min="2067" max="2067" width="16.42578125" style="72" bestFit="1" customWidth="1"/>
    <col min="2068" max="2068" width="13.28515625" style="72" bestFit="1" customWidth="1"/>
    <col min="2069" max="2069" width="13" style="72" customWidth="1"/>
    <col min="2070" max="2295" width="8.85546875" style="72"/>
    <col min="2296" max="2296" width="19.85546875" style="72" bestFit="1" customWidth="1"/>
    <col min="2297" max="2297" width="15.85546875" style="72" customWidth="1"/>
    <col min="2298" max="2298" width="0" style="72" hidden="1" customWidth="1"/>
    <col min="2299" max="2299" width="10.7109375" style="72" bestFit="1" customWidth="1"/>
    <col min="2300" max="2300" width="9.28515625" style="72" customWidth="1"/>
    <col min="2301" max="2301" width="40.28515625" style="72" customWidth="1"/>
    <col min="2302" max="2306" width="0" style="72" hidden="1" customWidth="1"/>
    <col min="2307" max="2307" width="11.7109375" style="72" bestFit="1" customWidth="1"/>
    <col min="2308" max="2308" width="11.28515625" style="72" customWidth="1"/>
    <col min="2309" max="2309" width="5.7109375" style="72" bestFit="1" customWidth="1"/>
    <col min="2310" max="2310" width="0" style="72" hidden="1" customWidth="1"/>
    <col min="2311" max="2311" width="9.28515625" style="72" customWidth="1"/>
    <col min="2312" max="2314" width="0" style="72" hidden="1" customWidth="1"/>
    <col min="2315" max="2315" width="51.28515625" style="72" bestFit="1" customWidth="1"/>
    <col min="2316" max="2322" width="0" style="72" hidden="1" customWidth="1"/>
    <col min="2323" max="2323" width="16.42578125" style="72" bestFit="1" customWidth="1"/>
    <col min="2324" max="2324" width="13.28515625" style="72" bestFit="1" customWidth="1"/>
    <col min="2325" max="2325" width="13" style="72" customWidth="1"/>
    <col min="2326" max="2551" width="8.85546875" style="72"/>
    <col min="2552" max="2552" width="19.85546875" style="72" bestFit="1" customWidth="1"/>
    <col min="2553" max="2553" width="15.85546875" style="72" customWidth="1"/>
    <col min="2554" max="2554" width="0" style="72" hidden="1" customWidth="1"/>
    <col min="2555" max="2555" width="10.7109375" style="72" bestFit="1" customWidth="1"/>
    <col min="2556" max="2556" width="9.28515625" style="72" customWidth="1"/>
    <col min="2557" max="2557" width="40.28515625" style="72" customWidth="1"/>
    <col min="2558" max="2562" width="0" style="72" hidden="1" customWidth="1"/>
    <col min="2563" max="2563" width="11.7109375" style="72" bestFit="1" customWidth="1"/>
    <col min="2564" max="2564" width="11.28515625" style="72" customWidth="1"/>
    <col min="2565" max="2565" width="5.7109375" style="72" bestFit="1" customWidth="1"/>
    <col min="2566" max="2566" width="0" style="72" hidden="1" customWidth="1"/>
    <col min="2567" max="2567" width="9.28515625" style="72" customWidth="1"/>
    <col min="2568" max="2570" width="0" style="72" hidden="1" customWidth="1"/>
    <col min="2571" max="2571" width="51.28515625" style="72" bestFit="1" customWidth="1"/>
    <col min="2572" max="2578" width="0" style="72" hidden="1" customWidth="1"/>
    <col min="2579" max="2579" width="16.42578125" style="72" bestFit="1" customWidth="1"/>
    <col min="2580" max="2580" width="13.28515625" style="72" bestFit="1" customWidth="1"/>
    <col min="2581" max="2581" width="13" style="72" customWidth="1"/>
    <col min="2582" max="2807" width="8.85546875" style="72"/>
    <col min="2808" max="2808" width="19.85546875" style="72" bestFit="1" customWidth="1"/>
    <col min="2809" max="2809" width="15.85546875" style="72" customWidth="1"/>
    <col min="2810" max="2810" width="0" style="72" hidden="1" customWidth="1"/>
    <col min="2811" max="2811" width="10.7109375" style="72" bestFit="1" customWidth="1"/>
    <col min="2812" max="2812" width="9.28515625" style="72" customWidth="1"/>
    <col min="2813" max="2813" width="40.28515625" style="72" customWidth="1"/>
    <col min="2814" max="2818" width="0" style="72" hidden="1" customWidth="1"/>
    <col min="2819" max="2819" width="11.7109375" style="72" bestFit="1" customWidth="1"/>
    <col min="2820" max="2820" width="11.28515625" style="72" customWidth="1"/>
    <col min="2821" max="2821" width="5.7109375" style="72" bestFit="1" customWidth="1"/>
    <col min="2822" max="2822" width="0" style="72" hidden="1" customWidth="1"/>
    <col min="2823" max="2823" width="9.28515625" style="72" customWidth="1"/>
    <col min="2824" max="2826" width="0" style="72" hidden="1" customWidth="1"/>
    <col min="2827" max="2827" width="51.28515625" style="72" bestFit="1" customWidth="1"/>
    <col min="2828" max="2834" width="0" style="72" hidden="1" customWidth="1"/>
    <col min="2835" max="2835" width="16.42578125" style="72" bestFit="1" customWidth="1"/>
    <col min="2836" max="2836" width="13.28515625" style="72" bestFit="1" customWidth="1"/>
    <col min="2837" max="2837" width="13" style="72" customWidth="1"/>
    <col min="2838" max="3063" width="8.85546875" style="72"/>
    <col min="3064" max="3064" width="19.85546875" style="72" bestFit="1" customWidth="1"/>
    <col min="3065" max="3065" width="15.85546875" style="72" customWidth="1"/>
    <col min="3066" max="3066" width="0" style="72" hidden="1" customWidth="1"/>
    <col min="3067" max="3067" width="10.7109375" style="72" bestFit="1" customWidth="1"/>
    <col min="3068" max="3068" width="9.28515625" style="72" customWidth="1"/>
    <col min="3069" max="3069" width="40.28515625" style="72" customWidth="1"/>
    <col min="3070" max="3074" width="0" style="72" hidden="1" customWidth="1"/>
    <col min="3075" max="3075" width="11.7109375" style="72" bestFit="1" customWidth="1"/>
    <col min="3076" max="3076" width="11.28515625" style="72" customWidth="1"/>
    <col min="3077" max="3077" width="5.7109375" style="72" bestFit="1" customWidth="1"/>
    <col min="3078" max="3078" width="0" style="72" hidden="1" customWidth="1"/>
    <col min="3079" max="3079" width="9.28515625" style="72" customWidth="1"/>
    <col min="3080" max="3082" width="0" style="72" hidden="1" customWidth="1"/>
    <col min="3083" max="3083" width="51.28515625" style="72" bestFit="1" customWidth="1"/>
    <col min="3084" max="3090" width="0" style="72" hidden="1" customWidth="1"/>
    <col min="3091" max="3091" width="16.42578125" style="72" bestFit="1" customWidth="1"/>
    <col min="3092" max="3092" width="13.28515625" style="72" bestFit="1" customWidth="1"/>
    <col min="3093" max="3093" width="13" style="72" customWidth="1"/>
    <col min="3094" max="3319" width="8.85546875" style="72"/>
    <col min="3320" max="3320" width="19.85546875" style="72" bestFit="1" customWidth="1"/>
    <col min="3321" max="3321" width="15.85546875" style="72" customWidth="1"/>
    <col min="3322" max="3322" width="0" style="72" hidden="1" customWidth="1"/>
    <col min="3323" max="3323" width="10.7109375" style="72" bestFit="1" customWidth="1"/>
    <col min="3324" max="3324" width="9.28515625" style="72" customWidth="1"/>
    <col min="3325" max="3325" width="40.28515625" style="72" customWidth="1"/>
    <col min="3326" max="3330" width="0" style="72" hidden="1" customWidth="1"/>
    <col min="3331" max="3331" width="11.7109375" style="72" bestFit="1" customWidth="1"/>
    <col min="3332" max="3332" width="11.28515625" style="72" customWidth="1"/>
    <col min="3333" max="3333" width="5.7109375" style="72" bestFit="1" customWidth="1"/>
    <col min="3334" max="3334" width="0" style="72" hidden="1" customWidth="1"/>
    <col min="3335" max="3335" width="9.28515625" style="72" customWidth="1"/>
    <col min="3336" max="3338" width="0" style="72" hidden="1" customWidth="1"/>
    <col min="3339" max="3339" width="51.28515625" style="72" bestFit="1" customWidth="1"/>
    <col min="3340" max="3346" width="0" style="72" hidden="1" customWidth="1"/>
    <col min="3347" max="3347" width="16.42578125" style="72" bestFit="1" customWidth="1"/>
    <col min="3348" max="3348" width="13.28515625" style="72" bestFit="1" customWidth="1"/>
    <col min="3349" max="3349" width="13" style="72" customWidth="1"/>
    <col min="3350" max="3575" width="8.85546875" style="72"/>
    <col min="3576" max="3576" width="19.85546875" style="72" bestFit="1" customWidth="1"/>
    <col min="3577" max="3577" width="15.85546875" style="72" customWidth="1"/>
    <col min="3578" max="3578" width="0" style="72" hidden="1" customWidth="1"/>
    <col min="3579" max="3579" width="10.7109375" style="72" bestFit="1" customWidth="1"/>
    <col min="3580" max="3580" width="9.28515625" style="72" customWidth="1"/>
    <col min="3581" max="3581" width="40.28515625" style="72" customWidth="1"/>
    <col min="3582" max="3586" width="0" style="72" hidden="1" customWidth="1"/>
    <col min="3587" max="3587" width="11.7109375" style="72" bestFit="1" customWidth="1"/>
    <col min="3588" max="3588" width="11.28515625" style="72" customWidth="1"/>
    <col min="3589" max="3589" width="5.7109375" style="72" bestFit="1" customWidth="1"/>
    <col min="3590" max="3590" width="0" style="72" hidden="1" customWidth="1"/>
    <col min="3591" max="3591" width="9.28515625" style="72" customWidth="1"/>
    <col min="3592" max="3594" width="0" style="72" hidden="1" customWidth="1"/>
    <col min="3595" max="3595" width="51.28515625" style="72" bestFit="1" customWidth="1"/>
    <col min="3596" max="3602" width="0" style="72" hidden="1" customWidth="1"/>
    <col min="3603" max="3603" width="16.42578125" style="72" bestFit="1" customWidth="1"/>
    <col min="3604" max="3604" width="13.28515625" style="72" bestFit="1" customWidth="1"/>
    <col min="3605" max="3605" width="13" style="72" customWidth="1"/>
    <col min="3606" max="3831" width="8.85546875" style="72"/>
    <col min="3832" max="3832" width="19.85546875" style="72" bestFit="1" customWidth="1"/>
    <col min="3833" max="3833" width="15.85546875" style="72" customWidth="1"/>
    <col min="3834" max="3834" width="0" style="72" hidden="1" customWidth="1"/>
    <col min="3835" max="3835" width="10.7109375" style="72" bestFit="1" customWidth="1"/>
    <col min="3836" max="3836" width="9.28515625" style="72" customWidth="1"/>
    <col min="3837" max="3837" width="40.28515625" style="72" customWidth="1"/>
    <col min="3838" max="3842" width="0" style="72" hidden="1" customWidth="1"/>
    <col min="3843" max="3843" width="11.7109375" style="72" bestFit="1" customWidth="1"/>
    <col min="3844" max="3844" width="11.28515625" style="72" customWidth="1"/>
    <col min="3845" max="3845" width="5.7109375" style="72" bestFit="1" customWidth="1"/>
    <col min="3846" max="3846" width="0" style="72" hidden="1" customWidth="1"/>
    <col min="3847" max="3847" width="9.28515625" style="72" customWidth="1"/>
    <col min="3848" max="3850" width="0" style="72" hidden="1" customWidth="1"/>
    <col min="3851" max="3851" width="51.28515625" style="72" bestFit="1" customWidth="1"/>
    <col min="3852" max="3858" width="0" style="72" hidden="1" customWidth="1"/>
    <col min="3859" max="3859" width="16.42578125" style="72" bestFit="1" customWidth="1"/>
    <col min="3860" max="3860" width="13.28515625" style="72" bestFit="1" customWidth="1"/>
    <col min="3861" max="3861" width="13" style="72" customWidth="1"/>
    <col min="3862" max="4087" width="8.85546875" style="72"/>
    <col min="4088" max="4088" width="19.85546875" style="72" bestFit="1" customWidth="1"/>
    <col min="4089" max="4089" width="15.85546875" style="72" customWidth="1"/>
    <col min="4090" max="4090" width="0" style="72" hidden="1" customWidth="1"/>
    <col min="4091" max="4091" width="10.7109375" style="72" bestFit="1" customWidth="1"/>
    <col min="4092" max="4092" width="9.28515625" style="72" customWidth="1"/>
    <col min="4093" max="4093" width="40.28515625" style="72" customWidth="1"/>
    <col min="4094" max="4098" width="0" style="72" hidden="1" customWidth="1"/>
    <col min="4099" max="4099" width="11.7109375" style="72" bestFit="1" customWidth="1"/>
    <col min="4100" max="4100" width="11.28515625" style="72" customWidth="1"/>
    <col min="4101" max="4101" width="5.7109375" style="72" bestFit="1" customWidth="1"/>
    <col min="4102" max="4102" width="0" style="72" hidden="1" customWidth="1"/>
    <col min="4103" max="4103" width="9.28515625" style="72" customWidth="1"/>
    <col min="4104" max="4106" width="0" style="72" hidden="1" customWidth="1"/>
    <col min="4107" max="4107" width="51.28515625" style="72" bestFit="1" customWidth="1"/>
    <col min="4108" max="4114" width="0" style="72" hidden="1" customWidth="1"/>
    <col min="4115" max="4115" width="16.42578125" style="72" bestFit="1" customWidth="1"/>
    <col min="4116" max="4116" width="13.28515625" style="72" bestFit="1" customWidth="1"/>
    <col min="4117" max="4117" width="13" style="72" customWidth="1"/>
    <col min="4118" max="4343" width="8.85546875" style="72"/>
    <col min="4344" max="4344" width="19.85546875" style="72" bestFit="1" customWidth="1"/>
    <col min="4345" max="4345" width="15.85546875" style="72" customWidth="1"/>
    <col min="4346" max="4346" width="0" style="72" hidden="1" customWidth="1"/>
    <col min="4347" max="4347" width="10.7109375" style="72" bestFit="1" customWidth="1"/>
    <col min="4348" max="4348" width="9.28515625" style="72" customWidth="1"/>
    <col min="4349" max="4349" width="40.28515625" style="72" customWidth="1"/>
    <col min="4350" max="4354" width="0" style="72" hidden="1" customWidth="1"/>
    <col min="4355" max="4355" width="11.7109375" style="72" bestFit="1" customWidth="1"/>
    <col min="4356" max="4356" width="11.28515625" style="72" customWidth="1"/>
    <col min="4357" max="4357" width="5.7109375" style="72" bestFit="1" customWidth="1"/>
    <col min="4358" max="4358" width="0" style="72" hidden="1" customWidth="1"/>
    <col min="4359" max="4359" width="9.28515625" style="72" customWidth="1"/>
    <col min="4360" max="4362" width="0" style="72" hidden="1" customWidth="1"/>
    <col min="4363" max="4363" width="51.28515625" style="72" bestFit="1" customWidth="1"/>
    <col min="4364" max="4370" width="0" style="72" hidden="1" customWidth="1"/>
    <col min="4371" max="4371" width="16.42578125" style="72" bestFit="1" customWidth="1"/>
    <col min="4372" max="4372" width="13.28515625" style="72" bestFit="1" customWidth="1"/>
    <col min="4373" max="4373" width="13" style="72" customWidth="1"/>
    <col min="4374" max="4599" width="8.85546875" style="72"/>
    <col min="4600" max="4600" width="19.85546875" style="72" bestFit="1" customWidth="1"/>
    <col min="4601" max="4601" width="15.85546875" style="72" customWidth="1"/>
    <col min="4602" max="4602" width="0" style="72" hidden="1" customWidth="1"/>
    <col min="4603" max="4603" width="10.7109375" style="72" bestFit="1" customWidth="1"/>
    <col min="4604" max="4604" width="9.28515625" style="72" customWidth="1"/>
    <col min="4605" max="4605" width="40.28515625" style="72" customWidth="1"/>
    <col min="4606" max="4610" width="0" style="72" hidden="1" customWidth="1"/>
    <col min="4611" max="4611" width="11.7109375" style="72" bestFit="1" customWidth="1"/>
    <col min="4612" max="4612" width="11.28515625" style="72" customWidth="1"/>
    <col min="4613" max="4613" width="5.7109375" style="72" bestFit="1" customWidth="1"/>
    <col min="4614" max="4614" width="0" style="72" hidden="1" customWidth="1"/>
    <col min="4615" max="4615" width="9.28515625" style="72" customWidth="1"/>
    <col min="4616" max="4618" width="0" style="72" hidden="1" customWidth="1"/>
    <col min="4619" max="4619" width="51.28515625" style="72" bestFit="1" customWidth="1"/>
    <col min="4620" max="4626" width="0" style="72" hidden="1" customWidth="1"/>
    <col min="4627" max="4627" width="16.42578125" style="72" bestFit="1" customWidth="1"/>
    <col min="4628" max="4628" width="13.28515625" style="72" bestFit="1" customWidth="1"/>
    <col min="4629" max="4629" width="13" style="72" customWidth="1"/>
    <col min="4630" max="4855" width="8.85546875" style="72"/>
    <col min="4856" max="4856" width="19.85546875" style="72" bestFit="1" customWidth="1"/>
    <col min="4857" max="4857" width="15.85546875" style="72" customWidth="1"/>
    <col min="4858" max="4858" width="0" style="72" hidden="1" customWidth="1"/>
    <col min="4859" max="4859" width="10.7109375" style="72" bestFit="1" customWidth="1"/>
    <col min="4860" max="4860" width="9.28515625" style="72" customWidth="1"/>
    <col min="4861" max="4861" width="40.28515625" style="72" customWidth="1"/>
    <col min="4862" max="4866" width="0" style="72" hidden="1" customWidth="1"/>
    <col min="4867" max="4867" width="11.7109375" style="72" bestFit="1" customWidth="1"/>
    <col min="4868" max="4868" width="11.28515625" style="72" customWidth="1"/>
    <col min="4869" max="4869" width="5.7109375" style="72" bestFit="1" customWidth="1"/>
    <col min="4870" max="4870" width="0" style="72" hidden="1" customWidth="1"/>
    <col min="4871" max="4871" width="9.28515625" style="72" customWidth="1"/>
    <col min="4872" max="4874" width="0" style="72" hidden="1" customWidth="1"/>
    <col min="4875" max="4875" width="51.28515625" style="72" bestFit="1" customWidth="1"/>
    <col min="4876" max="4882" width="0" style="72" hidden="1" customWidth="1"/>
    <col min="4883" max="4883" width="16.42578125" style="72" bestFit="1" customWidth="1"/>
    <col min="4884" max="4884" width="13.28515625" style="72" bestFit="1" customWidth="1"/>
    <col min="4885" max="4885" width="13" style="72" customWidth="1"/>
    <col min="4886" max="5111" width="8.85546875" style="72"/>
    <col min="5112" max="5112" width="19.85546875" style="72" bestFit="1" customWidth="1"/>
    <col min="5113" max="5113" width="15.85546875" style="72" customWidth="1"/>
    <col min="5114" max="5114" width="0" style="72" hidden="1" customWidth="1"/>
    <col min="5115" max="5115" width="10.7109375" style="72" bestFit="1" customWidth="1"/>
    <col min="5116" max="5116" width="9.28515625" style="72" customWidth="1"/>
    <col min="5117" max="5117" width="40.28515625" style="72" customWidth="1"/>
    <col min="5118" max="5122" width="0" style="72" hidden="1" customWidth="1"/>
    <col min="5123" max="5123" width="11.7109375" style="72" bestFit="1" customWidth="1"/>
    <col min="5124" max="5124" width="11.28515625" style="72" customWidth="1"/>
    <col min="5125" max="5125" width="5.7109375" style="72" bestFit="1" customWidth="1"/>
    <col min="5126" max="5126" width="0" style="72" hidden="1" customWidth="1"/>
    <col min="5127" max="5127" width="9.28515625" style="72" customWidth="1"/>
    <col min="5128" max="5130" width="0" style="72" hidden="1" customWidth="1"/>
    <col min="5131" max="5131" width="51.28515625" style="72" bestFit="1" customWidth="1"/>
    <col min="5132" max="5138" width="0" style="72" hidden="1" customWidth="1"/>
    <col min="5139" max="5139" width="16.42578125" style="72" bestFit="1" customWidth="1"/>
    <col min="5140" max="5140" width="13.28515625" style="72" bestFit="1" customWidth="1"/>
    <col min="5141" max="5141" width="13" style="72" customWidth="1"/>
    <col min="5142" max="5367" width="8.85546875" style="72"/>
    <col min="5368" max="5368" width="19.85546875" style="72" bestFit="1" customWidth="1"/>
    <col min="5369" max="5369" width="15.85546875" style="72" customWidth="1"/>
    <col min="5370" max="5370" width="0" style="72" hidden="1" customWidth="1"/>
    <col min="5371" max="5371" width="10.7109375" style="72" bestFit="1" customWidth="1"/>
    <col min="5372" max="5372" width="9.28515625" style="72" customWidth="1"/>
    <col min="5373" max="5373" width="40.28515625" style="72" customWidth="1"/>
    <col min="5374" max="5378" width="0" style="72" hidden="1" customWidth="1"/>
    <col min="5379" max="5379" width="11.7109375" style="72" bestFit="1" customWidth="1"/>
    <col min="5380" max="5380" width="11.28515625" style="72" customWidth="1"/>
    <col min="5381" max="5381" width="5.7109375" style="72" bestFit="1" customWidth="1"/>
    <col min="5382" max="5382" width="0" style="72" hidden="1" customWidth="1"/>
    <col min="5383" max="5383" width="9.28515625" style="72" customWidth="1"/>
    <col min="5384" max="5386" width="0" style="72" hidden="1" customWidth="1"/>
    <col min="5387" max="5387" width="51.28515625" style="72" bestFit="1" customWidth="1"/>
    <col min="5388" max="5394" width="0" style="72" hidden="1" customWidth="1"/>
    <col min="5395" max="5395" width="16.42578125" style="72" bestFit="1" customWidth="1"/>
    <col min="5396" max="5396" width="13.28515625" style="72" bestFit="1" customWidth="1"/>
    <col min="5397" max="5397" width="13" style="72" customWidth="1"/>
    <col min="5398" max="5623" width="8.85546875" style="72"/>
    <col min="5624" max="5624" width="19.85546875" style="72" bestFit="1" customWidth="1"/>
    <col min="5625" max="5625" width="15.85546875" style="72" customWidth="1"/>
    <col min="5626" max="5626" width="0" style="72" hidden="1" customWidth="1"/>
    <col min="5627" max="5627" width="10.7109375" style="72" bestFit="1" customWidth="1"/>
    <col min="5628" max="5628" width="9.28515625" style="72" customWidth="1"/>
    <col min="5629" max="5629" width="40.28515625" style="72" customWidth="1"/>
    <col min="5630" max="5634" width="0" style="72" hidden="1" customWidth="1"/>
    <col min="5635" max="5635" width="11.7109375" style="72" bestFit="1" customWidth="1"/>
    <col min="5636" max="5636" width="11.28515625" style="72" customWidth="1"/>
    <col min="5637" max="5637" width="5.7109375" style="72" bestFit="1" customWidth="1"/>
    <col min="5638" max="5638" width="0" style="72" hidden="1" customWidth="1"/>
    <col min="5639" max="5639" width="9.28515625" style="72" customWidth="1"/>
    <col min="5640" max="5642" width="0" style="72" hidden="1" customWidth="1"/>
    <col min="5643" max="5643" width="51.28515625" style="72" bestFit="1" customWidth="1"/>
    <col min="5644" max="5650" width="0" style="72" hidden="1" customWidth="1"/>
    <col min="5651" max="5651" width="16.42578125" style="72" bestFit="1" customWidth="1"/>
    <col min="5652" max="5652" width="13.28515625" style="72" bestFit="1" customWidth="1"/>
    <col min="5653" max="5653" width="13" style="72" customWidth="1"/>
    <col min="5654" max="5879" width="8.85546875" style="72"/>
    <col min="5880" max="5880" width="19.85546875" style="72" bestFit="1" customWidth="1"/>
    <col min="5881" max="5881" width="15.85546875" style="72" customWidth="1"/>
    <col min="5882" max="5882" width="0" style="72" hidden="1" customWidth="1"/>
    <col min="5883" max="5883" width="10.7109375" style="72" bestFit="1" customWidth="1"/>
    <col min="5884" max="5884" width="9.28515625" style="72" customWidth="1"/>
    <col min="5885" max="5885" width="40.28515625" style="72" customWidth="1"/>
    <col min="5886" max="5890" width="0" style="72" hidden="1" customWidth="1"/>
    <col min="5891" max="5891" width="11.7109375" style="72" bestFit="1" customWidth="1"/>
    <col min="5892" max="5892" width="11.28515625" style="72" customWidth="1"/>
    <col min="5893" max="5893" width="5.7109375" style="72" bestFit="1" customWidth="1"/>
    <col min="5894" max="5894" width="0" style="72" hidden="1" customWidth="1"/>
    <col min="5895" max="5895" width="9.28515625" style="72" customWidth="1"/>
    <col min="5896" max="5898" width="0" style="72" hidden="1" customWidth="1"/>
    <col min="5899" max="5899" width="51.28515625" style="72" bestFit="1" customWidth="1"/>
    <col min="5900" max="5906" width="0" style="72" hidden="1" customWidth="1"/>
    <col min="5907" max="5907" width="16.42578125" style="72" bestFit="1" customWidth="1"/>
    <col min="5908" max="5908" width="13.28515625" style="72" bestFit="1" customWidth="1"/>
    <col min="5909" max="5909" width="13" style="72" customWidth="1"/>
    <col min="5910" max="6135" width="8.85546875" style="72"/>
    <col min="6136" max="6136" width="19.85546875" style="72" bestFit="1" customWidth="1"/>
    <col min="6137" max="6137" width="15.85546875" style="72" customWidth="1"/>
    <col min="6138" max="6138" width="0" style="72" hidden="1" customWidth="1"/>
    <col min="6139" max="6139" width="10.7109375" style="72" bestFit="1" customWidth="1"/>
    <col min="6140" max="6140" width="9.28515625" style="72" customWidth="1"/>
    <col min="6141" max="6141" width="40.28515625" style="72" customWidth="1"/>
    <col min="6142" max="6146" width="0" style="72" hidden="1" customWidth="1"/>
    <col min="6147" max="6147" width="11.7109375" style="72" bestFit="1" customWidth="1"/>
    <col min="6148" max="6148" width="11.28515625" style="72" customWidth="1"/>
    <col min="6149" max="6149" width="5.7109375" style="72" bestFit="1" customWidth="1"/>
    <col min="6150" max="6150" width="0" style="72" hidden="1" customWidth="1"/>
    <col min="6151" max="6151" width="9.28515625" style="72" customWidth="1"/>
    <col min="6152" max="6154" width="0" style="72" hidden="1" customWidth="1"/>
    <col min="6155" max="6155" width="51.28515625" style="72" bestFit="1" customWidth="1"/>
    <col min="6156" max="6162" width="0" style="72" hidden="1" customWidth="1"/>
    <col min="6163" max="6163" width="16.42578125" style="72" bestFit="1" customWidth="1"/>
    <col min="6164" max="6164" width="13.28515625" style="72" bestFit="1" customWidth="1"/>
    <col min="6165" max="6165" width="13" style="72" customWidth="1"/>
    <col min="6166" max="6391" width="8.85546875" style="72"/>
    <col min="6392" max="6392" width="19.85546875" style="72" bestFit="1" customWidth="1"/>
    <col min="6393" max="6393" width="15.85546875" style="72" customWidth="1"/>
    <col min="6394" max="6394" width="0" style="72" hidden="1" customWidth="1"/>
    <col min="6395" max="6395" width="10.7109375" style="72" bestFit="1" customWidth="1"/>
    <col min="6396" max="6396" width="9.28515625" style="72" customWidth="1"/>
    <col min="6397" max="6397" width="40.28515625" style="72" customWidth="1"/>
    <col min="6398" max="6402" width="0" style="72" hidden="1" customWidth="1"/>
    <col min="6403" max="6403" width="11.7109375" style="72" bestFit="1" customWidth="1"/>
    <col min="6404" max="6404" width="11.28515625" style="72" customWidth="1"/>
    <col min="6405" max="6405" width="5.7109375" style="72" bestFit="1" customWidth="1"/>
    <col min="6406" max="6406" width="0" style="72" hidden="1" customWidth="1"/>
    <col min="6407" max="6407" width="9.28515625" style="72" customWidth="1"/>
    <col min="6408" max="6410" width="0" style="72" hidden="1" customWidth="1"/>
    <col min="6411" max="6411" width="51.28515625" style="72" bestFit="1" customWidth="1"/>
    <col min="6412" max="6418" width="0" style="72" hidden="1" customWidth="1"/>
    <col min="6419" max="6419" width="16.42578125" style="72" bestFit="1" customWidth="1"/>
    <col min="6420" max="6420" width="13.28515625" style="72" bestFit="1" customWidth="1"/>
    <col min="6421" max="6421" width="13" style="72" customWidth="1"/>
    <col min="6422" max="6647" width="8.85546875" style="72"/>
    <col min="6648" max="6648" width="19.85546875" style="72" bestFit="1" customWidth="1"/>
    <col min="6649" max="6649" width="15.85546875" style="72" customWidth="1"/>
    <col min="6650" max="6650" width="0" style="72" hidden="1" customWidth="1"/>
    <col min="6651" max="6651" width="10.7109375" style="72" bestFit="1" customWidth="1"/>
    <col min="6652" max="6652" width="9.28515625" style="72" customWidth="1"/>
    <col min="6653" max="6653" width="40.28515625" style="72" customWidth="1"/>
    <col min="6654" max="6658" width="0" style="72" hidden="1" customWidth="1"/>
    <col min="6659" max="6659" width="11.7109375" style="72" bestFit="1" customWidth="1"/>
    <col min="6660" max="6660" width="11.28515625" style="72" customWidth="1"/>
    <col min="6661" max="6661" width="5.7109375" style="72" bestFit="1" customWidth="1"/>
    <col min="6662" max="6662" width="0" style="72" hidden="1" customWidth="1"/>
    <col min="6663" max="6663" width="9.28515625" style="72" customWidth="1"/>
    <col min="6664" max="6666" width="0" style="72" hidden="1" customWidth="1"/>
    <col min="6667" max="6667" width="51.28515625" style="72" bestFit="1" customWidth="1"/>
    <col min="6668" max="6674" width="0" style="72" hidden="1" customWidth="1"/>
    <col min="6675" max="6675" width="16.42578125" style="72" bestFit="1" customWidth="1"/>
    <col min="6676" max="6676" width="13.28515625" style="72" bestFit="1" customWidth="1"/>
    <col min="6677" max="6677" width="13" style="72" customWidth="1"/>
    <col min="6678" max="6903" width="8.85546875" style="72"/>
    <col min="6904" max="6904" width="19.85546875" style="72" bestFit="1" customWidth="1"/>
    <col min="6905" max="6905" width="15.85546875" style="72" customWidth="1"/>
    <col min="6906" max="6906" width="0" style="72" hidden="1" customWidth="1"/>
    <col min="6907" max="6907" width="10.7109375" style="72" bestFit="1" customWidth="1"/>
    <col min="6908" max="6908" width="9.28515625" style="72" customWidth="1"/>
    <col min="6909" max="6909" width="40.28515625" style="72" customWidth="1"/>
    <col min="6910" max="6914" width="0" style="72" hidden="1" customWidth="1"/>
    <col min="6915" max="6915" width="11.7109375" style="72" bestFit="1" customWidth="1"/>
    <col min="6916" max="6916" width="11.28515625" style="72" customWidth="1"/>
    <col min="6917" max="6917" width="5.7109375" style="72" bestFit="1" customWidth="1"/>
    <col min="6918" max="6918" width="0" style="72" hidden="1" customWidth="1"/>
    <col min="6919" max="6919" width="9.28515625" style="72" customWidth="1"/>
    <col min="6920" max="6922" width="0" style="72" hidden="1" customWidth="1"/>
    <col min="6923" max="6923" width="51.28515625" style="72" bestFit="1" customWidth="1"/>
    <col min="6924" max="6930" width="0" style="72" hidden="1" customWidth="1"/>
    <col min="6931" max="6931" width="16.42578125" style="72" bestFit="1" customWidth="1"/>
    <col min="6932" max="6932" width="13.28515625" style="72" bestFit="1" customWidth="1"/>
    <col min="6933" max="6933" width="13" style="72" customWidth="1"/>
    <col min="6934" max="7159" width="8.85546875" style="72"/>
    <col min="7160" max="7160" width="19.85546875" style="72" bestFit="1" customWidth="1"/>
    <col min="7161" max="7161" width="15.85546875" style="72" customWidth="1"/>
    <col min="7162" max="7162" width="0" style="72" hidden="1" customWidth="1"/>
    <col min="7163" max="7163" width="10.7109375" style="72" bestFit="1" customWidth="1"/>
    <col min="7164" max="7164" width="9.28515625" style="72" customWidth="1"/>
    <col min="7165" max="7165" width="40.28515625" style="72" customWidth="1"/>
    <col min="7166" max="7170" width="0" style="72" hidden="1" customWidth="1"/>
    <col min="7171" max="7171" width="11.7109375" style="72" bestFit="1" customWidth="1"/>
    <col min="7172" max="7172" width="11.28515625" style="72" customWidth="1"/>
    <col min="7173" max="7173" width="5.7109375" style="72" bestFit="1" customWidth="1"/>
    <col min="7174" max="7174" width="0" style="72" hidden="1" customWidth="1"/>
    <col min="7175" max="7175" width="9.28515625" style="72" customWidth="1"/>
    <col min="7176" max="7178" width="0" style="72" hidden="1" customWidth="1"/>
    <col min="7179" max="7179" width="51.28515625" style="72" bestFit="1" customWidth="1"/>
    <col min="7180" max="7186" width="0" style="72" hidden="1" customWidth="1"/>
    <col min="7187" max="7187" width="16.42578125" style="72" bestFit="1" customWidth="1"/>
    <col min="7188" max="7188" width="13.28515625" style="72" bestFit="1" customWidth="1"/>
    <col min="7189" max="7189" width="13" style="72" customWidth="1"/>
    <col min="7190" max="7415" width="8.85546875" style="72"/>
    <col min="7416" max="7416" width="19.85546875" style="72" bestFit="1" customWidth="1"/>
    <col min="7417" max="7417" width="15.85546875" style="72" customWidth="1"/>
    <col min="7418" max="7418" width="0" style="72" hidden="1" customWidth="1"/>
    <col min="7419" max="7419" width="10.7109375" style="72" bestFit="1" customWidth="1"/>
    <col min="7420" max="7420" width="9.28515625" style="72" customWidth="1"/>
    <col min="7421" max="7421" width="40.28515625" style="72" customWidth="1"/>
    <col min="7422" max="7426" width="0" style="72" hidden="1" customWidth="1"/>
    <col min="7427" max="7427" width="11.7109375" style="72" bestFit="1" customWidth="1"/>
    <col min="7428" max="7428" width="11.28515625" style="72" customWidth="1"/>
    <col min="7429" max="7429" width="5.7109375" style="72" bestFit="1" customWidth="1"/>
    <col min="7430" max="7430" width="0" style="72" hidden="1" customWidth="1"/>
    <col min="7431" max="7431" width="9.28515625" style="72" customWidth="1"/>
    <col min="7432" max="7434" width="0" style="72" hidden="1" customWidth="1"/>
    <col min="7435" max="7435" width="51.28515625" style="72" bestFit="1" customWidth="1"/>
    <col min="7436" max="7442" width="0" style="72" hidden="1" customWidth="1"/>
    <col min="7443" max="7443" width="16.42578125" style="72" bestFit="1" customWidth="1"/>
    <col min="7444" max="7444" width="13.28515625" style="72" bestFit="1" customWidth="1"/>
    <col min="7445" max="7445" width="13" style="72" customWidth="1"/>
    <col min="7446" max="7671" width="8.85546875" style="72"/>
    <col min="7672" max="7672" width="19.85546875" style="72" bestFit="1" customWidth="1"/>
    <col min="7673" max="7673" width="15.85546875" style="72" customWidth="1"/>
    <col min="7674" max="7674" width="0" style="72" hidden="1" customWidth="1"/>
    <col min="7675" max="7675" width="10.7109375" style="72" bestFit="1" customWidth="1"/>
    <col min="7676" max="7676" width="9.28515625" style="72" customWidth="1"/>
    <col min="7677" max="7677" width="40.28515625" style="72" customWidth="1"/>
    <col min="7678" max="7682" width="0" style="72" hidden="1" customWidth="1"/>
    <col min="7683" max="7683" width="11.7109375" style="72" bestFit="1" customWidth="1"/>
    <col min="7684" max="7684" width="11.28515625" style="72" customWidth="1"/>
    <col min="7685" max="7685" width="5.7109375" style="72" bestFit="1" customWidth="1"/>
    <col min="7686" max="7686" width="0" style="72" hidden="1" customWidth="1"/>
    <col min="7687" max="7687" width="9.28515625" style="72" customWidth="1"/>
    <col min="7688" max="7690" width="0" style="72" hidden="1" customWidth="1"/>
    <col min="7691" max="7691" width="51.28515625" style="72" bestFit="1" customWidth="1"/>
    <col min="7692" max="7698" width="0" style="72" hidden="1" customWidth="1"/>
    <col min="7699" max="7699" width="16.42578125" style="72" bestFit="1" customWidth="1"/>
    <col min="7700" max="7700" width="13.28515625" style="72" bestFit="1" customWidth="1"/>
    <col min="7701" max="7701" width="13" style="72" customWidth="1"/>
    <col min="7702" max="7927" width="8.85546875" style="72"/>
    <col min="7928" max="7928" width="19.85546875" style="72" bestFit="1" customWidth="1"/>
    <col min="7929" max="7929" width="15.85546875" style="72" customWidth="1"/>
    <col min="7930" max="7930" width="0" style="72" hidden="1" customWidth="1"/>
    <col min="7931" max="7931" width="10.7109375" style="72" bestFit="1" customWidth="1"/>
    <col min="7932" max="7932" width="9.28515625" style="72" customWidth="1"/>
    <col min="7933" max="7933" width="40.28515625" style="72" customWidth="1"/>
    <col min="7934" max="7938" width="0" style="72" hidden="1" customWidth="1"/>
    <col min="7939" max="7939" width="11.7109375" style="72" bestFit="1" customWidth="1"/>
    <col min="7940" max="7940" width="11.28515625" style="72" customWidth="1"/>
    <col min="7941" max="7941" width="5.7109375" style="72" bestFit="1" customWidth="1"/>
    <col min="7942" max="7942" width="0" style="72" hidden="1" customWidth="1"/>
    <col min="7943" max="7943" width="9.28515625" style="72" customWidth="1"/>
    <col min="7944" max="7946" width="0" style="72" hidden="1" customWidth="1"/>
    <col min="7947" max="7947" width="51.28515625" style="72" bestFit="1" customWidth="1"/>
    <col min="7948" max="7954" width="0" style="72" hidden="1" customWidth="1"/>
    <col min="7955" max="7955" width="16.42578125" style="72" bestFit="1" customWidth="1"/>
    <col min="7956" max="7956" width="13.28515625" style="72" bestFit="1" customWidth="1"/>
    <col min="7957" max="7957" width="13" style="72" customWidth="1"/>
    <col min="7958" max="8183" width="8.85546875" style="72"/>
    <col min="8184" max="8184" width="19.85546875" style="72" bestFit="1" customWidth="1"/>
    <col min="8185" max="8185" width="15.85546875" style="72" customWidth="1"/>
    <col min="8186" max="8186" width="0" style="72" hidden="1" customWidth="1"/>
    <col min="8187" max="8187" width="10.7109375" style="72" bestFit="1" customWidth="1"/>
    <col min="8188" max="8188" width="9.28515625" style="72" customWidth="1"/>
    <col min="8189" max="8189" width="40.28515625" style="72" customWidth="1"/>
    <col min="8190" max="8194" width="0" style="72" hidden="1" customWidth="1"/>
    <col min="8195" max="8195" width="11.7109375" style="72" bestFit="1" customWidth="1"/>
    <col min="8196" max="8196" width="11.28515625" style="72" customWidth="1"/>
    <col min="8197" max="8197" width="5.7109375" style="72" bestFit="1" customWidth="1"/>
    <col min="8198" max="8198" width="0" style="72" hidden="1" customWidth="1"/>
    <col min="8199" max="8199" width="9.28515625" style="72" customWidth="1"/>
    <col min="8200" max="8202" width="0" style="72" hidden="1" customWidth="1"/>
    <col min="8203" max="8203" width="51.28515625" style="72" bestFit="1" customWidth="1"/>
    <col min="8204" max="8210" width="0" style="72" hidden="1" customWidth="1"/>
    <col min="8211" max="8211" width="16.42578125" style="72" bestFit="1" customWidth="1"/>
    <col min="8212" max="8212" width="13.28515625" style="72" bestFit="1" customWidth="1"/>
    <col min="8213" max="8213" width="13" style="72" customWidth="1"/>
    <col min="8214" max="8439" width="8.85546875" style="72"/>
    <col min="8440" max="8440" width="19.85546875" style="72" bestFit="1" customWidth="1"/>
    <col min="8441" max="8441" width="15.85546875" style="72" customWidth="1"/>
    <col min="8442" max="8442" width="0" style="72" hidden="1" customWidth="1"/>
    <col min="8443" max="8443" width="10.7109375" style="72" bestFit="1" customWidth="1"/>
    <col min="8444" max="8444" width="9.28515625" style="72" customWidth="1"/>
    <col min="8445" max="8445" width="40.28515625" style="72" customWidth="1"/>
    <col min="8446" max="8450" width="0" style="72" hidden="1" customWidth="1"/>
    <col min="8451" max="8451" width="11.7109375" style="72" bestFit="1" customWidth="1"/>
    <col min="8452" max="8452" width="11.28515625" style="72" customWidth="1"/>
    <col min="8453" max="8453" width="5.7109375" style="72" bestFit="1" customWidth="1"/>
    <col min="8454" max="8454" width="0" style="72" hidden="1" customWidth="1"/>
    <col min="8455" max="8455" width="9.28515625" style="72" customWidth="1"/>
    <col min="8456" max="8458" width="0" style="72" hidden="1" customWidth="1"/>
    <col min="8459" max="8459" width="51.28515625" style="72" bestFit="1" customWidth="1"/>
    <col min="8460" max="8466" width="0" style="72" hidden="1" customWidth="1"/>
    <col min="8467" max="8467" width="16.42578125" style="72" bestFit="1" customWidth="1"/>
    <col min="8468" max="8468" width="13.28515625" style="72" bestFit="1" customWidth="1"/>
    <col min="8469" max="8469" width="13" style="72" customWidth="1"/>
    <col min="8470" max="8695" width="8.85546875" style="72"/>
    <col min="8696" max="8696" width="19.85546875" style="72" bestFit="1" customWidth="1"/>
    <col min="8697" max="8697" width="15.85546875" style="72" customWidth="1"/>
    <col min="8698" max="8698" width="0" style="72" hidden="1" customWidth="1"/>
    <col min="8699" max="8699" width="10.7109375" style="72" bestFit="1" customWidth="1"/>
    <col min="8700" max="8700" width="9.28515625" style="72" customWidth="1"/>
    <col min="8701" max="8701" width="40.28515625" style="72" customWidth="1"/>
    <col min="8702" max="8706" width="0" style="72" hidden="1" customWidth="1"/>
    <col min="8707" max="8707" width="11.7109375" style="72" bestFit="1" customWidth="1"/>
    <col min="8708" max="8708" width="11.28515625" style="72" customWidth="1"/>
    <col min="8709" max="8709" width="5.7109375" style="72" bestFit="1" customWidth="1"/>
    <col min="8710" max="8710" width="0" style="72" hidden="1" customWidth="1"/>
    <col min="8711" max="8711" width="9.28515625" style="72" customWidth="1"/>
    <col min="8712" max="8714" width="0" style="72" hidden="1" customWidth="1"/>
    <col min="8715" max="8715" width="51.28515625" style="72" bestFit="1" customWidth="1"/>
    <col min="8716" max="8722" width="0" style="72" hidden="1" customWidth="1"/>
    <col min="8723" max="8723" width="16.42578125" style="72" bestFit="1" customWidth="1"/>
    <col min="8724" max="8724" width="13.28515625" style="72" bestFit="1" customWidth="1"/>
    <col min="8725" max="8725" width="13" style="72" customWidth="1"/>
    <col min="8726" max="8951" width="8.85546875" style="72"/>
    <col min="8952" max="8952" width="19.85546875" style="72" bestFit="1" customWidth="1"/>
    <col min="8953" max="8953" width="15.85546875" style="72" customWidth="1"/>
    <col min="8954" max="8954" width="0" style="72" hidden="1" customWidth="1"/>
    <col min="8955" max="8955" width="10.7109375" style="72" bestFit="1" customWidth="1"/>
    <col min="8956" max="8956" width="9.28515625" style="72" customWidth="1"/>
    <col min="8957" max="8957" width="40.28515625" style="72" customWidth="1"/>
    <col min="8958" max="8962" width="0" style="72" hidden="1" customWidth="1"/>
    <col min="8963" max="8963" width="11.7109375" style="72" bestFit="1" customWidth="1"/>
    <col min="8964" max="8964" width="11.28515625" style="72" customWidth="1"/>
    <col min="8965" max="8965" width="5.7109375" style="72" bestFit="1" customWidth="1"/>
    <col min="8966" max="8966" width="0" style="72" hidden="1" customWidth="1"/>
    <col min="8967" max="8967" width="9.28515625" style="72" customWidth="1"/>
    <col min="8968" max="8970" width="0" style="72" hidden="1" customWidth="1"/>
    <col min="8971" max="8971" width="51.28515625" style="72" bestFit="1" customWidth="1"/>
    <col min="8972" max="8978" width="0" style="72" hidden="1" customWidth="1"/>
    <col min="8979" max="8979" width="16.42578125" style="72" bestFit="1" customWidth="1"/>
    <col min="8980" max="8980" width="13.28515625" style="72" bestFit="1" customWidth="1"/>
    <col min="8981" max="8981" width="13" style="72" customWidth="1"/>
    <col min="8982" max="9207" width="8.85546875" style="72"/>
    <col min="9208" max="9208" width="19.85546875" style="72" bestFit="1" customWidth="1"/>
    <col min="9209" max="9209" width="15.85546875" style="72" customWidth="1"/>
    <col min="9210" max="9210" width="0" style="72" hidden="1" customWidth="1"/>
    <col min="9211" max="9211" width="10.7109375" style="72" bestFit="1" customWidth="1"/>
    <col min="9212" max="9212" width="9.28515625" style="72" customWidth="1"/>
    <col min="9213" max="9213" width="40.28515625" style="72" customWidth="1"/>
    <col min="9214" max="9218" width="0" style="72" hidden="1" customWidth="1"/>
    <col min="9219" max="9219" width="11.7109375" style="72" bestFit="1" customWidth="1"/>
    <col min="9220" max="9220" width="11.28515625" style="72" customWidth="1"/>
    <col min="9221" max="9221" width="5.7109375" style="72" bestFit="1" customWidth="1"/>
    <col min="9222" max="9222" width="0" style="72" hidden="1" customWidth="1"/>
    <col min="9223" max="9223" width="9.28515625" style="72" customWidth="1"/>
    <col min="9224" max="9226" width="0" style="72" hidden="1" customWidth="1"/>
    <col min="9227" max="9227" width="51.28515625" style="72" bestFit="1" customWidth="1"/>
    <col min="9228" max="9234" width="0" style="72" hidden="1" customWidth="1"/>
    <col min="9235" max="9235" width="16.42578125" style="72" bestFit="1" customWidth="1"/>
    <col min="9236" max="9236" width="13.28515625" style="72" bestFit="1" customWidth="1"/>
    <col min="9237" max="9237" width="13" style="72" customWidth="1"/>
    <col min="9238" max="9463" width="8.85546875" style="72"/>
    <col min="9464" max="9464" width="19.85546875" style="72" bestFit="1" customWidth="1"/>
    <col min="9465" max="9465" width="15.85546875" style="72" customWidth="1"/>
    <col min="9466" max="9466" width="0" style="72" hidden="1" customWidth="1"/>
    <col min="9467" max="9467" width="10.7109375" style="72" bestFit="1" customWidth="1"/>
    <col min="9468" max="9468" width="9.28515625" style="72" customWidth="1"/>
    <col min="9469" max="9469" width="40.28515625" style="72" customWidth="1"/>
    <col min="9470" max="9474" width="0" style="72" hidden="1" customWidth="1"/>
    <col min="9475" max="9475" width="11.7109375" style="72" bestFit="1" customWidth="1"/>
    <col min="9476" max="9476" width="11.28515625" style="72" customWidth="1"/>
    <col min="9477" max="9477" width="5.7109375" style="72" bestFit="1" customWidth="1"/>
    <col min="9478" max="9478" width="0" style="72" hidden="1" customWidth="1"/>
    <col min="9479" max="9479" width="9.28515625" style="72" customWidth="1"/>
    <col min="9480" max="9482" width="0" style="72" hidden="1" customWidth="1"/>
    <col min="9483" max="9483" width="51.28515625" style="72" bestFit="1" customWidth="1"/>
    <col min="9484" max="9490" width="0" style="72" hidden="1" customWidth="1"/>
    <col min="9491" max="9491" width="16.42578125" style="72" bestFit="1" customWidth="1"/>
    <col min="9492" max="9492" width="13.28515625" style="72" bestFit="1" customWidth="1"/>
    <col min="9493" max="9493" width="13" style="72" customWidth="1"/>
    <col min="9494" max="9719" width="8.85546875" style="72"/>
    <col min="9720" max="9720" width="19.85546875" style="72" bestFit="1" customWidth="1"/>
    <col min="9721" max="9721" width="15.85546875" style="72" customWidth="1"/>
    <col min="9722" max="9722" width="0" style="72" hidden="1" customWidth="1"/>
    <col min="9723" max="9723" width="10.7109375" style="72" bestFit="1" customWidth="1"/>
    <col min="9724" max="9724" width="9.28515625" style="72" customWidth="1"/>
    <col min="9725" max="9725" width="40.28515625" style="72" customWidth="1"/>
    <col min="9726" max="9730" width="0" style="72" hidden="1" customWidth="1"/>
    <col min="9731" max="9731" width="11.7109375" style="72" bestFit="1" customWidth="1"/>
    <col min="9732" max="9732" width="11.28515625" style="72" customWidth="1"/>
    <col min="9733" max="9733" width="5.7109375" style="72" bestFit="1" customWidth="1"/>
    <col min="9734" max="9734" width="0" style="72" hidden="1" customWidth="1"/>
    <col min="9735" max="9735" width="9.28515625" style="72" customWidth="1"/>
    <col min="9736" max="9738" width="0" style="72" hidden="1" customWidth="1"/>
    <col min="9739" max="9739" width="51.28515625" style="72" bestFit="1" customWidth="1"/>
    <col min="9740" max="9746" width="0" style="72" hidden="1" customWidth="1"/>
    <col min="9747" max="9747" width="16.42578125" style="72" bestFit="1" customWidth="1"/>
    <col min="9748" max="9748" width="13.28515625" style="72" bestFit="1" customWidth="1"/>
    <col min="9749" max="9749" width="13" style="72" customWidth="1"/>
    <col min="9750" max="9975" width="8.85546875" style="72"/>
    <col min="9976" max="9976" width="19.85546875" style="72" bestFit="1" customWidth="1"/>
    <col min="9977" max="9977" width="15.85546875" style="72" customWidth="1"/>
    <col min="9978" max="9978" width="0" style="72" hidden="1" customWidth="1"/>
    <col min="9979" max="9979" width="10.7109375" style="72" bestFit="1" customWidth="1"/>
    <col min="9980" max="9980" width="9.28515625" style="72" customWidth="1"/>
    <col min="9981" max="9981" width="40.28515625" style="72" customWidth="1"/>
    <col min="9982" max="9986" width="0" style="72" hidden="1" customWidth="1"/>
    <col min="9987" max="9987" width="11.7109375" style="72" bestFit="1" customWidth="1"/>
    <col min="9988" max="9988" width="11.28515625" style="72" customWidth="1"/>
    <col min="9989" max="9989" width="5.7109375" style="72" bestFit="1" customWidth="1"/>
    <col min="9990" max="9990" width="0" style="72" hidden="1" customWidth="1"/>
    <col min="9991" max="9991" width="9.28515625" style="72" customWidth="1"/>
    <col min="9992" max="9994" width="0" style="72" hidden="1" customWidth="1"/>
    <col min="9995" max="9995" width="51.28515625" style="72" bestFit="1" customWidth="1"/>
    <col min="9996" max="10002" width="0" style="72" hidden="1" customWidth="1"/>
    <col min="10003" max="10003" width="16.42578125" style="72" bestFit="1" customWidth="1"/>
    <col min="10004" max="10004" width="13.28515625" style="72" bestFit="1" customWidth="1"/>
    <col min="10005" max="10005" width="13" style="72" customWidth="1"/>
    <col min="10006" max="10231" width="8.85546875" style="72"/>
    <col min="10232" max="10232" width="19.85546875" style="72" bestFit="1" customWidth="1"/>
    <col min="10233" max="10233" width="15.85546875" style="72" customWidth="1"/>
    <col min="10234" max="10234" width="0" style="72" hidden="1" customWidth="1"/>
    <col min="10235" max="10235" width="10.7109375" style="72" bestFit="1" customWidth="1"/>
    <col min="10236" max="10236" width="9.28515625" style="72" customWidth="1"/>
    <col min="10237" max="10237" width="40.28515625" style="72" customWidth="1"/>
    <col min="10238" max="10242" width="0" style="72" hidden="1" customWidth="1"/>
    <col min="10243" max="10243" width="11.7109375" style="72" bestFit="1" customWidth="1"/>
    <col min="10244" max="10244" width="11.28515625" style="72" customWidth="1"/>
    <col min="10245" max="10245" width="5.7109375" style="72" bestFit="1" customWidth="1"/>
    <col min="10246" max="10246" width="0" style="72" hidden="1" customWidth="1"/>
    <col min="10247" max="10247" width="9.28515625" style="72" customWidth="1"/>
    <col min="10248" max="10250" width="0" style="72" hidden="1" customWidth="1"/>
    <col min="10251" max="10251" width="51.28515625" style="72" bestFit="1" customWidth="1"/>
    <col min="10252" max="10258" width="0" style="72" hidden="1" customWidth="1"/>
    <col min="10259" max="10259" width="16.42578125" style="72" bestFit="1" customWidth="1"/>
    <col min="10260" max="10260" width="13.28515625" style="72" bestFit="1" customWidth="1"/>
    <col min="10261" max="10261" width="13" style="72" customWidth="1"/>
    <col min="10262" max="10487" width="8.85546875" style="72"/>
    <col min="10488" max="10488" width="19.85546875" style="72" bestFit="1" customWidth="1"/>
    <col min="10489" max="10489" width="15.85546875" style="72" customWidth="1"/>
    <col min="10490" max="10490" width="0" style="72" hidden="1" customWidth="1"/>
    <col min="10491" max="10491" width="10.7109375" style="72" bestFit="1" customWidth="1"/>
    <col min="10492" max="10492" width="9.28515625" style="72" customWidth="1"/>
    <col min="10493" max="10493" width="40.28515625" style="72" customWidth="1"/>
    <col min="10494" max="10498" width="0" style="72" hidden="1" customWidth="1"/>
    <col min="10499" max="10499" width="11.7109375" style="72" bestFit="1" customWidth="1"/>
    <col min="10500" max="10500" width="11.28515625" style="72" customWidth="1"/>
    <col min="10501" max="10501" width="5.7109375" style="72" bestFit="1" customWidth="1"/>
    <col min="10502" max="10502" width="0" style="72" hidden="1" customWidth="1"/>
    <col min="10503" max="10503" width="9.28515625" style="72" customWidth="1"/>
    <col min="10504" max="10506" width="0" style="72" hidden="1" customWidth="1"/>
    <col min="10507" max="10507" width="51.28515625" style="72" bestFit="1" customWidth="1"/>
    <col min="10508" max="10514" width="0" style="72" hidden="1" customWidth="1"/>
    <col min="10515" max="10515" width="16.42578125" style="72" bestFit="1" customWidth="1"/>
    <col min="10516" max="10516" width="13.28515625" style="72" bestFit="1" customWidth="1"/>
    <col min="10517" max="10517" width="13" style="72" customWidth="1"/>
    <col min="10518" max="10743" width="8.85546875" style="72"/>
    <col min="10744" max="10744" width="19.85546875" style="72" bestFit="1" customWidth="1"/>
    <col min="10745" max="10745" width="15.85546875" style="72" customWidth="1"/>
    <col min="10746" max="10746" width="0" style="72" hidden="1" customWidth="1"/>
    <col min="10747" max="10747" width="10.7109375" style="72" bestFit="1" customWidth="1"/>
    <col min="10748" max="10748" width="9.28515625" style="72" customWidth="1"/>
    <col min="10749" max="10749" width="40.28515625" style="72" customWidth="1"/>
    <col min="10750" max="10754" width="0" style="72" hidden="1" customWidth="1"/>
    <col min="10755" max="10755" width="11.7109375" style="72" bestFit="1" customWidth="1"/>
    <col min="10756" max="10756" width="11.28515625" style="72" customWidth="1"/>
    <col min="10757" max="10757" width="5.7109375" style="72" bestFit="1" customWidth="1"/>
    <col min="10758" max="10758" width="0" style="72" hidden="1" customWidth="1"/>
    <col min="10759" max="10759" width="9.28515625" style="72" customWidth="1"/>
    <col min="10760" max="10762" width="0" style="72" hidden="1" customWidth="1"/>
    <col min="10763" max="10763" width="51.28515625" style="72" bestFit="1" customWidth="1"/>
    <col min="10764" max="10770" width="0" style="72" hidden="1" customWidth="1"/>
    <col min="10771" max="10771" width="16.42578125" style="72" bestFit="1" customWidth="1"/>
    <col min="10772" max="10772" width="13.28515625" style="72" bestFit="1" customWidth="1"/>
    <col min="10773" max="10773" width="13" style="72" customWidth="1"/>
    <col min="10774" max="10999" width="8.85546875" style="72"/>
    <col min="11000" max="11000" width="19.85546875" style="72" bestFit="1" customWidth="1"/>
    <col min="11001" max="11001" width="15.85546875" style="72" customWidth="1"/>
    <col min="11002" max="11002" width="0" style="72" hidden="1" customWidth="1"/>
    <col min="11003" max="11003" width="10.7109375" style="72" bestFit="1" customWidth="1"/>
    <col min="11004" max="11004" width="9.28515625" style="72" customWidth="1"/>
    <col min="11005" max="11005" width="40.28515625" style="72" customWidth="1"/>
    <col min="11006" max="11010" width="0" style="72" hidden="1" customWidth="1"/>
    <col min="11011" max="11011" width="11.7109375" style="72" bestFit="1" customWidth="1"/>
    <col min="11012" max="11012" width="11.28515625" style="72" customWidth="1"/>
    <col min="11013" max="11013" width="5.7109375" style="72" bestFit="1" customWidth="1"/>
    <col min="11014" max="11014" width="0" style="72" hidden="1" customWidth="1"/>
    <col min="11015" max="11015" width="9.28515625" style="72" customWidth="1"/>
    <col min="11016" max="11018" width="0" style="72" hidden="1" customWidth="1"/>
    <col min="11019" max="11019" width="51.28515625" style="72" bestFit="1" customWidth="1"/>
    <col min="11020" max="11026" width="0" style="72" hidden="1" customWidth="1"/>
    <col min="11027" max="11027" width="16.42578125" style="72" bestFit="1" customWidth="1"/>
    <col min="11028" max="11028" width="13.28515625" style="72" bestFit="1" customWidth="1"/>
    <col min="11029" max="11029" width="13" style="72" customWidth="1"/>
    <col min="11030" max="11255" width="8.85546875" style="72"/>
    <col min="11256" max="11256" width="19.85546875" style="72" bestFit="1" customWidth="1"/>
    <col min="11257" max="11257" width="15.85546875" style="72" customWidth="1"/>
    <col min="11258" max="11258" width="0" style="72" hidden="1" customWidth="1"/>
    <col min="11259" max="11259" width="10.7109375" style="72" bestFit="1" customWidth="1"/>
    <col min="11260" max="11260" width="9.28515625" style="72" customWidth="1"/>
    <col min="11261" max="11261" width="40.28515625" style="72" customWidth="1"/>
    <col min="11262" max="11266" width="0" style="72" hidden="1" customWidth="1"/>
    <col min="11267" max="11267" width="11.7109375" style="72" bestFit="1" customWidth="1"/>
    <col min="11268" max="11268" width="11.28515625" style="72" customWidth="1"/>
    <col min="11269" max="11269" width="5.7109375" style="72" bestFit="1" customWidth="1"/>
    <col min="11270" max="11270" width="0" style="72" hidden="1" customWidth="1"/>
    <col min="11271" max="11271" width="9.28515625" style="72" customWidth="1"/>
    <col min="11272" max="11274" width="0" style="72" hidden="1" customWidth="1"/>
    <col min="11275" max="11275" width="51.28515625" style="72" bestFit="1" customWidth="1"/>
    <col min="11276" max="11282" width="0" style="72" hidden="1" customWidth="1"/>
    <col min="11283" max="11283" width="16.42578125" style="72" bestFit="1" customWidth="1"/>
    <col min="11284" max="11284" width="13.28515625" style="72" bestFit="1" customWidth="1"/>
    <col min="11285" max="11285" width="13" style="72" customWidth="1"/>
    <col min="11286" max="11511" width="8.85546875" style="72"/>
    <col min="11512" max="11512" width="19.85546875" style="72" bestFit="1" customWidth="1"/>
    <col min="11513" max="11513" width="15.85546875" style="72" customWidth="1"/>
    <col min="11514" max="11514" width="0" style="72" hidden="1" customWidth="1"/>
    <col min="11515" max="11515" width="10.7109375" style="72" bestFit="1" customWidth="1"/>
    <col min="11516" max="11516" width="9.28515625" style="72" customWidth="1"/>
    <col min="11517" max="11517" width="40.28515625" style="72" customWidth="1"/>
    <col min="11518" max="11522" width="0" style="72" hidden="1" customWidth="1"/>
    <col min="11523" max="11523" width="11.7109375" style="72" bestFit="1" customWidth="1"/>
    <col min="11524" max="11524" width="11.28515625" style="72" customWidth="1"/>
    <col min="11525" max="11525" width="5.7109375" style="72" bestFit="1" customWidth="1"/>
    <col min="11526" max="11526" width="0" style="72" hidden="1" customWidth="1"/>
    <col min="11527" max="11527" width="9.28515625" style="72" customWidth="1"/>
    <col min="11528" max="11530" width="0" style="72" hidden="1" customWidth="1"/>
    <col min="11531" max="11531" width="51.28515625" style="72" bestFit="1" customWidth="1"/>
    <col min="11532" max="11538" width="0" style="72" hidden="1" customWidth="1"/>
    <col min="11539" max="11539" width="16.42578125" style="72" bestFit="1" customWidth="1"/>
    <col min="11540" max="11540" width="13.28515625" style="72" bestFit="1" customWidth="1"/>
    <col min="11541" max="11541" width="13" style="72" customWidth="1"/>
    <col min="11542" max="11767" width="8.85546875" style="72"/>
    <col min="11768" max="11768" width="19.85546875" style="72" bestFit="1" customWidth="1"/>
    <col min="11769" max="11769" width="15.85546875" style="72" customWidth="1"/>
    <col min="11770" max="11770" width="0" style="72" hidden="1" customWidth="1"/>
    <col min="11771" max="11771" width="10.7109375" style="72" bestFit="1" customWidth="1"/>
    <col min="11772" max="11772" width="9.28515625" style="72" customWidth="1"/>
    <col min="11773" max="11773" width="40.28515625" style="72" customWidth="1"/>
    <col min="11774" max="11778" width="0" style="72" hidden="1" customWidth="1"/>
    <col min="11779" max="11779" width="11.7109375" style="72" bestFit="1" customWidth="1"/>
    <col min="11780" max="11780" width="11.28515625" style="72" customWidth="1"/>
    <col min="11781" max="11781" width="5.7109375" style="72" bestFit="1" customWidth="1"/>
    <col min="11782" max="11782" width="0" style="72" hidden="1" customWidth="1"/>
    <col min="11783" max="11783" width="9.28515625" style="72" customWidth="1"/>
    <col min="11784" max="11786" width="0" style="72" hidden="1" customWidth="1"/>
    <col min="11787" max="11787" width="51.28515625" style="72" bestFit="1" customWidth="1"/>
    <col min="11788" max="11794" width="0" style="72" hidden="1" customWidth="1"/>
    <col min="11795" max="11795" width="16.42578125" style="72" bestFit="1" customWidth="1"/>
    <col min="11796" max="11796" width="13.28515625" style="72" bestFit="1" customWidth="1"/>
    <col min="11797" max="11797" width="13" style="72" customWidth="1"/>
    <col min="11798" max="12023" width="8.85546875" style="72"/>
    <col min="12024" max="12024" width="19.85546875" style="72" bestFit="1" customWidth="1"/>
    <col min="12025" max="12025" width="15.85546875" style="72" customWidth="1"/>
    <col min="12026" max="12026" width="0" style="72" hidden="1" customWidth="1"/>
    <col min="12027" max="12027" width="10.7109375" style="72" bestFit="1" customWidth="1"/>
    <col min="12028" max="12028" width="9.28515625" style="72" customWidth="1"/>
    <col min="12029" max="12029" width="40.28515625" style="72" customWidth="1"/>
    <col min="12030" max="12034" width="0" style="72" hidden="1" customWidth="1"/>
    <col min="12035" max="12035" width="11.7109375" style="72" bestFit="1" customWidth="1"/>
    <col min="12036" max="12036" width="11.28515625" style="72" customWidth="1"/>
    <col min="12037" max="12037" width="5.7109375" style="72" bestFit="1" customWidth="1"/>
    <col min="12038" max="12038" width="0" style="72" hidden="1" customWidth="1"/>
    <col min="12039" max="12039" width="9.28515625" style="72" customWidth="1"/>
    <col min="12040" max="12042" width="0" style="72" hidden="1" customWidth="1"/>
    <col min="12043" max="12043" width="51.28515625" style="72" bestFit="1" customWidth="1"/>
    <col min="12044" max="12050" width="0" style="72" hidden="1" customWidth="1"/>
    <col min="12051" max="12051" width="16.42578125" style="72" bestFit="1" customWidth="1"/>
    <col min="12052" max="12052" width="13.28515625" style="72" bestFit="1" customWidth="1"/>
    <col min="12053" max="12053" width="13" style="72" customWidth="1"/>
    <col min="12054" max="12279" width="8.85546875" style="72"/>
    <col min="12280" max="12280" width="19.85546875" style="72" bestFit="1" customWidth="1"/>
    <col min="12281" max="12281" width="15.85546875" style="72" customWidth="1"/>
    <col min="12282" max="12282" width="0" style="72" hidden="1" customWidth="1"/>
    <col min="12283" max="12283" width="10.7109375" style="72" bestFit="1" customWidth="1"/>
    <col min="12284" max="12284" width="9.28515625" style="72" customWidth="1"/>
    <col min="12285" max="12285" width="40.28515625" style="72" customWidth="1"/>
    <col min="12286" max="12290" width="0" style="72" hidden="1" customWidth="1"/>
    <col min="12291" max="12291" width="11.7109375" style="72" bestFit="1" customWidth="1"/>
    <col min="12292" max="12292" width="11.28515625" style="72" customWidth="1"/>
    <col min="12293" max="12293" width="5.7109375" style="72" bestFit="1" customWidth="1"/>
    <col min="12294" max="12294" width="0" style="72" hidden="1" customWidth="1"/>
    <col min="12295" max="12295" width="9.28515625" style="72" customWidth="1"/>
    <col min="12296" max="12298" width="0" style="72" hidden="1" customWidth="1"/>
    <col min="12299" max="12299" width="51.28515625" style="72" bestFit="1" customWidth="1"/>
    <col min="12300" max="12306" width="0" style="72" hidden="1" customWidth="1"/>
    <col min="12307" max="12307" width="16.42578125" style="72" bestFit="1" customWidth="1"/>
    <col min="12308" max="12308" width="13.28515625" style="72" bestFit="1" customWidth="1"/>
    <col min="12309" max="12309" width="13" style="72" customWidth="1"/>
    <col min="12310" max="12535" width="8.85546875" style="72"/>
    <col min="12536" max="12536" width="19.85546875" style="72" bestFit="1" customWidth="1"/>
    <col min="12537" max="12537" width="15.85546875" style="72" customWidth="1"/>
    <col min="12538" max="12538" width="0" style="72" hidden="1" customWidth="1"/>
    <col min="12539" max="12539" width="10.7109375" style="72" bestFit="1" customWidth="1"/>
    <col min="12540" max="12540" width="9.28515625" style="72" customWidth="1"/>
    <col min="12541" max="12541" width="40.28515625" style="72" customWidth="1"/>
    <col min="12542" max="12546" width="0" style="72" hidden="1" customWidth="1"/>
    <col min="12547" max="12547" width="11.7109375" style="72" bestFit="1" customWidth="1"/>
    <col min="12548" max="12548" width="11.28515625" style="72" customWidth="1"/>
    <col min="12549" max="12549" width="5.7109375" style="72" bestFit="1" customWidth="1"/>
    <col min="12550" max="12550" width="0" style="72" hidden="1" customWidth="1"/>
    <col min="12551" max="12551" width="9.28515625" style="72" customWidth="1"/>
    <col min="12552" max="12554" width="0" style="72" hidden="1" customWidth="1"/>
    <col min="12555" max="12555" width="51.28515625" style="72" bestFit="1" customWidth="1"/>
    <col min="12556" max="12562" width="0" style="72" hidden="1" customWidth="1"/>
    <col min="12563" max="12563" width="16.42578125" style="72" bestFit="1" customWidth="1"/>
    <col min="12564" max="12564" width="13.28515625" style="72" bestFit="1" customWidth="1"/>
    <col min="12565" max="12565" width="13" style="72" customWidth="1"/>
    <col min="12566" max="12791" width="8.85546875" style="72"/>
    <col min="12792" max="12792" width="19.85546875" style="72" bestFit="1" customWidth="1"/>
    <col min="12793" max="12793" width="15.85546875" style="72" customWidth="1"/>
    <col min="12794" max="12794" width="0" style="72" hidden="1" customWidth="1"/>
    <col min="12795" max="12795" width="10.7109375" style="72" bestFit="1" customWidth="1"/>
    <col min="12796" max="12796" width="9.28515625" style="72" customWidth="1"/>
    <col min="12797" max="12797" width="40.28515625" style="72" customWidth="1"/>
    <col min="12798" max="12802" width="0" style="72" hidden="1" customWidth="1"/>
    <col min="12803" max="12803" width="11.7109375" style="72" bestFit="1" customWidth="1"/>
    <col min="12804" max="12804" width="11.28515625" style="72" customWidth="1"/>
    <col min="12805" max="12805" width="5.7109375" style="72" bestFit="1" customWidth="1"/>
    <col min="12806" max="12806" width="0" style="72" hidden="1" customWidth="1"/>
    <col min="12807" max="12807" width="9.28515625" style="72" customWidth="1"/>
    <col min="12808" max="12810" width="0" style="72" hidden="1" customWidth="1"/>
    <col min="12811" max="12811" width="51.28515625" style="72" bestFit="1" customWidth="1"/>
    <col min="12812" max="12818" width="0" style="72" hidden="1" customWidth="1"/>
    <col min="12819" max="12819" width="16.42578125" style="72" bestFit="1" customWidth="1"/>
    <col min="12820" max="12820" width="13.28515625" style="72" bestFit="1" customWidth="1"/>
    <col min="12821" max="12821" width="13" style="72" customWidth="1"/>
    <col min="12822" max="13047" width="8.85546875" style="72"/>
    <col min="13048" max="13048" width="19.85546875" style="72" bestFit="1" customWidth="1"/>
    <col min="13049" max="13049" width="15.85546875" style="72" customWidth="1"/>
    <col min="13050" max="13050" width="0" style="72" hidden="1" customWidth="1"/>
    <col min="13051" max="13051" width="10.7109375" style="72" bestFit="1" customWidth="1"/>
    <col min="13052" max="13052" width="9.28515625" style="72" customWidth="1"/>
    <col min="13053" max="13053" width="40.28515625" style="72" customWidth="1"/>
    <col min="13054" max="13058" width="0" style="72" hidden="1" customWidth="1"/>
    <col min="13059" max="13059" width="11.7109375" style="72" bestFit="1" customWidth="1"/>
    <col min="13060" max="13060" width="11.28515625" style="72" customWidth="1"/>
    <col min="13061" max="13061" width="5.7109375" style="72" bestFit="1" customWidth="1"/>
    <col min="13062" max="13062" width="0" style="72" hidden="1" customWidth="1"/>
    <col min="13063" max="13063" width="9.28515625" style="72" customWidth="1"/>
    <col min="13064" max="13066" width="0" style="72" hidden="1" customWidth="1"/>
    <col min="13067" max="13067" width="51.28515625" style="72" bestFit="1" customWidth="1"/>
    <col min="13068" max="13074" width="0" style="72" hidden="1" customWidth="1"/>
    <col min="13075" max="13075" width="16.42578125" style="72" bestFit="1" customWidth="1"/>
    <col min="13076" max="13076" width="13.28515625" style="72" bestFit="1" customWidth="1"/>
    <col min="13077" max="13077" width="13" style="72" customWidth="1"/>
    <col min="13078" max="13303" width="8.85546875" style="72"/>
    <col min="13304" max="13304" width="19.85546875" style="72" bestFit="1" customWidth="1"/>
    <col min="13305" max="13305" width="15.85546875" style="72" customWidth="1"/>
    <col min="13306" max="13306" width="0" style="72" hidden="1" customWidth="1"/>
    <col min="13307" max="13307" width="10.7109375" style="72" bestFit="1" customWidth="1"/>
    <col min="13308" max="13308" width="9.28515625" style="72" customWidth="1"/>
    <col min="13309" max="13309" width="40.28515625" style="72" customWidth="1"/>
    <col min="13310" max="13314" width="0" style="72" hidden="1" customWidth="1"/>
    <col min="13315" max="13315" width="11.7109375" style="72" bestFit="1" customWidth="1"/>
    <col min="13316" max="13316" width="11.28515625" style="72" customWidth="1"/>
    <col min="13317" max="13317" width="5.7109375" style="72" bestFit="1" customWidth="1"/>
    <col min="13318" max="13318" width="0" style="72" hidden="1" customWidth="1"/>
    <col min="13319" max="13319" width="9.28515625" style="72" customWidth="1"/>
    <col min="13320" max="13322" width="0" style="72" hidden="1" customWidth="1"/>
    <col min="13323" max="13323" width="51.28515625" style="72" bestFit="1" customWidth="1"/>
    <col min="13324" max="13330" width="0" style="72" hidden="1" customWidth="1"/>
    <col min="13331" max="13331" width="16.42578125" style="72" bestFit="1" customWidth="1"/>
    <col min="13332" max="13332" width="13.28515625" style="72" bestFit="1" customWidth="1"/>
    <col min="13333" max="13333" width="13" style="72" customWidth="1"/>
    <col min="13334" max="13559" width="8.85546875" style="72"/>
    <col min="13560" max="13560" width="19.85546875" style="72" bestFit="1" customWidth="1"/>
    <col min="13561" max="13561" width="15.85546875" style="72" customWidth="1"/>
    <col min="13562" max="13562" width="0" style="72" hidden="1" customWidth="1"/>
    <col min="13563" max="13563" width="10.7109375" style="72" bestFit="1" customWidth="1"/>
    <col min="13564" max="13564" width="9.28515625" style="72" customWidth="1"/>
    <col min="13565" max="13565" width="40.28515625" style="72" customWidth="1"/>
    <col min="13566" max="13570" width="0" style="72" hidden="1" customWidth="1"/>
    <col min="13571" max="13571" width="11.7109375" style="72" bestFit="1" customWidth="1"/>
    <col min="13572" max="13572" width="11.28515625" style="72" customWidth="1"/>
    <col min="13573" max="13573" width="5.7109375" style="72" bestFit="1" customWidth="1"/>
    <col min="13574" max="13574" width="0" style="72" hidden="1" customWidth="1"/>
    <col min="13575" max="13575" width="9.28515625" style="72" customWidth="1"/>
    <col min="13576" max="13578" width="0" style="72" hidden="1" customWidth="1"/>
    <col min="13579" max="13579" width="51.28515625" style="72" bestFit="1" customWidth="1"/>
    <col min="13580" max="13586" width="0" style="72" hidden="1" customWidth="1"/>
    <col min="13587" max="13587" width="16.42578125" style="72" bestFit="1" customWidth="1"/>
    <col min="13588" max="13588" width="13.28515625" style="72" bestFit="1" customWidth="1"/>
    <col min="13589" max="13589" width="13" style="72" customWidth="1"/>
    <col min="13590" max="13815" width="8.85546875" style="72"/>
    <col min="13816" max="13816" width="19.85546875" style="72" bestFit="1" customWidth="1"/>
    <col min="13817" max="13817" width="15.85546875" style="72" customWidth="1"/>
    <col min="13818" max="13818" width="0" style="72" hidden="1" customWidth="1"/>
    <col min="13819" max="13819" width="10.7109375" style="72" bestFit="1" customWidth="1"/>
    <col min="13820" max="13820" width="9.28515625" style="72" customWidth="1"/>
    <col min="13821" max="13821" width="40.28515625" style="72" customWidth="1"/>
    <col min="13822" max="13826" width="0" style="72" hidden="1" customWidth="1"/>
    <col min="13827" max="13827" width="11.7109375" style="72" bestFit="1" customWidth="1"/>
    <col min="13828" max="13828" width="11.28515625" style="72" customWidth="1"/>
    <col min="13829" max="13829" width="5.7109375" style="72" bestFit="1" customWidth="1"/>
    <col min="13830" max="13830" width="0" style="72" hidden="1" customWidth="1"/>
    <col min="13831" max="13831" width="9.28515625" style="72" customWidth="1"/>
    <col min="13832" max="13834" width="0" style="72" hidden="1" customWidth="1"/>
    <col min="13835" max="13835" width="51.28515625" style="72" bestFit="1" customWidth="1"/>
    <col min="13836" max="13842" width="0" style="72" hidden="1" customWidth="1"/>
    <col min="13843" max="13843" width="16.42578125" style="72" bestFit="1" customWidth="1"/>
    <col min="13844" max="13844" width="13.28515625" style="72" bestFit="1" customWidth="1"/>
    <col min="13845" max="13845" width="13" style="72" customWidth="1"/>
    <col min="13846" max="14071" width="8.85546875" style="72"/>
    <col min="14072" max="14072" width="19.85546875" style="72" bestFit="1" customWidth="1"/>
    <col min="14073" max="14073" width="15.85546875" style="72" customWidth="1"/>
    <col min="14074" max="14074" width="0" style="72" hidden="1" customWidth="1"/>
    <col min="14075" max="14075" width="10.7109375" style="72" bestFit="1" customWidth="1"/>
    <col min="14076" max="14076" width="9.28515625" style="72" customWidth="1"/>
    <col min="14077" max="14077" width="40.28515625" style="72" customWidth="1"/>
    <col min="14078" max="14082" width="0" style="72" hidden="1" customWidth="1"/>
    <col min="14083" max="14083" width="11.7109375" style="72" bestFit="1" customWidth="1"/>
    <col min="14084" max="14084" width="11.28515625" style="72" customWidth="1"/>
    <col min="14085" max="14085" width="5.7109375" style="72" bestFit="1" customWidth="1"/>
    <col min="14086" max="14086" width="0" style="72" hidden="1" customWidth="1"/>
    <col min="14087" max="14087" width="9.28515625" style="72" customWidth="1"/>
    <col min="14088" max="14090" width="0" style="72" hidden="1" customWidth="1"/>
    <col min="14091" max="14091" width="51.28515625" style="72" bestFit="1" customWidth="1"/>
    <col min="14092" max="14098" width="0" style="72" hidden="1" customWidth="1"/>
    <col min="14099" max="14099" width="16.42578125" style="72" bestFit="1" customWidth="1"/>
    <col min="14100" max="14100" width="13.28515625" style="72" bestFit="1" customWidth="1"/>
    <col min="14101" max="14101" width="13" style="72" customWidth="1"/>
    <col min="14102" max="14327" width="8.85546875" style="72"/>
    <col min="14328" max="14328" width="19.85546875" style="72" bestFit="1" customWidth="1"/>
    <col min="14329" max="14329" width="15.85546875" style="72" customWidth="1"/>
    <col min="14330" max="14330" width="0" style="72" hidden="1" customWidth="1"/>
    <col min="14331" max="14331" width="10.7109375" style="72" bestFit="1" customWidth="1"/>
    <col min="14332" max="14332" width="9.28515625" style="72" customWidth="1"/>
    <col min="14333" max="14333" width="40.28515625" style="72" customWidth="1"/>
    <col min="14334" max="14338" width="0" style="72" hidden="1" customWidth="1"/>
    <col min="14339" max="14339" width="11.7109375" style="72" bestFit="1" customWidth="1"/>
    <col min="14340" max="14340" width="11.28515625" style="72" customWidth="1"/>
    <col min="14341" max="14341" width="5.7109375" style="72" bestFit="1" customWidth="1"/>
    <col min="14342" max="14342" width="0" style="72" hidden="1" customWidth="1"/>
    <col min="14343" max="14343" width="9.28515625" style="72" customWidth="1"/>
    <col min="14344" max="14346" width="0" style="72" hidden="1" customWidth="1"/>
    <col min="14347" max="14347" width="51.28515625" style="72" bestFit="1" customWidth="1"/>
    <col min="14348" max="14354" width="0" style="72" hidden="1" customWidth="1"/>
    <col min="14355" max="14355" width="16.42578125" style="72" bestFit="1" customWidth="1"/>
    <col min="14356" max="14356" width="13.28515625" style="72" bestFit="1" customWidth="1"/>
    <col min="14357" max="14357" width="13" style="72" customWidth="1"/>
    <col min="14358" max="14583" width="8.85546875" style="72"/>
    <col min="14584" max="14584" width="19.85546875" style="72" bestFit="1" customWidth="1"/>
    <col min="14585" max="14585" width="15.85546875" style="72" customWidth="1"/>
    <col min="14586" max="14586" width="0" style="72" hidden="1" customWidth="1"/>
    <col min="14587" max="14587" width="10.7109375" style="72" bestFit="1" customWidth="1"/>
    <col min="14588" max="14588" width="9.28515625" style="72" customWidth="1"/>
    <col min="14589" max="14589" width="40.28515625" style="72" customWidth="1"/>
    <col min="14590" max="14594" width="0" style="72" hidden="1" customWidth="1"/>
    <col min="14595" max="14595" width="11.7109375" style="72" bestFit="1" customWidth="1"/>
    <col min="14596" max="14596" width="11.28515625" style="72" customWidth="1"/>
    <col min="14597" max="14597" width="5.7109375" style="72" bestFit="1" customWidth="1"/>
    <col min="14598" max="14598" width="0" style="72" hidden="1" customWidth="1"/>
    <col min="14599" max="14599" width="9.28515625" style="72" customWidth="1"/>
    <col min="14600" max="14602" width="0" style="72" hidden="1" customWidth="1"/>
    <col min="14603" max="14603" width="51.28515625" style="72" bestFit="1" customWidth="1"/>
    <col min="14604" max="14610" width="0" style="72" hidden="1" customWidth="1"/>
    <col min="14611" max="14611" width="16.42578125" style="72" bestFit="1" customWidth="1"/>
    <col min="14612" max="14612" width="13.28515625" style="72" bestFit="1" customWidth="1"/>
    <col min="14613" max="14613" width="13" style="72" customWidth="1"/>
    <col min="14614" max="14839" width="8.85546875" style="72"/>
    <col min="14840" max="14840" width="19.85546875" style="72" bestFit="1" customWidth="1"/>
    <col min="14841" max="14841" width="15.85546875" style="72" customWidth="1"/>
    <col min="14842" max="14842" width="0" style="72" hidden="1" customWidth="1"/>
    <col min="14843" max="14843" width="10.7109375" style="72" bestFit="1" customWidth="1"/>
    <col min="14844" max="14844" width="9.28515625" style="72" customWidth="1"/>
    <col min="14845" max="14845" width="40.28515625" style="72" customWidth="1"/>
    <col min="14846" max="14850" width="0" style="72" hidden="1" customWidth="1"/>
    <col min="14851" max="14851" width="11.7109375" style="72" bestFit="1" customWidth="1"/>
    <col min="14852" max="14852" width="11.28515625" style="72" customWidth="1"/>
    <col min="14853" max="14853" width="5.7109375" style="72" bestFit="1" customWidth="1"/>
    <col min="14854" max="14854" width="0" style="72" hidden="1" customWidth="1"/>
    <col min="14855" max="14855" width="9.28515625" style="72" customWidth="1"/>
    <col min="14856" max="14858" width="0" style="72" hidden="1" customWidth="1"/>
    <col min="14859" max="14859" width="51.28515625" style="72" bestFit="1" customWidth="1"/>
    <col min="14860" max="14866" width="0" style="72" hidden="1" customWidth="1"/>
    <col min="14867" max="14867" width="16.42578125" style="72" bestFit="1" customWidth="1"/>
    <col min="14868" max="14868" width="13.28515625" style="72" bestFit="1" customWidth="1"/>
    <col min="14869" max="14869" width="13" style="72" customWidth="1"/>
    <col min="14870" max="15095" width="8.85546875" style="72"/>
    <col min="15096" max="15096" width="19.85546875" style="72" bestFit="1" customWidth="1"/>
    <col min="15097" max="15097" width="15.85546875" style="72" customWidth="1"/>
    <col min="15098" max="15098" width="0" style="72" hidden="1" customWidth="1"/>
    <col min="15099" max="15099" width="10.7109375" style="72" bestFit="1" customWidth="1"/>
    <col min="15100" max="15100" width="9.28515625" style="72" customWidth="1"/>
    <col min="15101" max="15101" width="40.28515625" style="72" customWidth="1"/>
    <col min="15102" max="15106" width="0" style="72" hidden="1" customWidth="1"/>
    <col min="15107" max="15107" width="11.7109375" style="72" bestFit="1" customWidth="1"/>
    <col min="15108" max="15108" width="11.28515625" style="72" customWidth="1"/>
    <col min="15109" max="15109" width="5.7109375" style="72" bestFit="1" customWidth="1"/>
    <col min="15110" max="15110" width="0" style="72" hidden="1" customWidth="1"/>
    <col min="15111" max="15111" width="9.28515625" style="72" customWidth="1"/>
    <col min="15112" max="15114" width="0" style="72" hidden="1" customWidth="1"/>
    <col min="15115" max="15115" width="51.28515625" style="72" bestFit="1" customWidth="1"/>
    <col min="15116" max="15122" width="0" style="72" hidden="1" customWidth="1"/>
    <col min="15123" max="15123" width="16.42578125" style="72" bestFit="1" customWidth="1"/>
    <col min="15124" max="15124" width="13.28515625" style="72" bestFit="1" customWidth="1"/>
    <col min="15125" max="15125" width="13" style="72" customWidth="1"/>
    <col min="15126" max="15351" width="8.85546875" style="72"/>
    <col min="15352" max="15352" width="19.85546875" style="72" bestFit="1" customWidth="1"/>
    <col min="15353" max="15353" width="15.85546875" style="72" customWidth="1"/>
    <col min="15354" max="15354" width="0" style="72" hidden="1" customWidth="1"/>
    <col min="15355" max="15355" width="10.7109375" style="72" bestFit="1" customWidth="1"/>
    <col min="15356" max="15356" width="9.28515625" style="72" customWidth="1"/>
    <col min="15357" max="15357" width="40.28515625" style="72" customWidth="1"/>
    <col min="15358" max="15362" width="0" style="72" hidden="1" customWidth="1"/>
    <col min="15363" max="15363" width="11.7109375" style="72" bestFit="1" customWidth="1"/>
    <col min="15364" max="15364" width="11.28515625" style="72" customWidth="1"/>
    <col min="15365" max="15365" width="5.7109375" style="72" bestFit="1" customWidth="1"/>
    <col min="15366" max="15366" width="0" style="72" hidden="1" customWidth="1"/>
    <col min="15367" max="15367" width="9.28515625" style="72" customWidth="1"/>
    <col min="15368" max="15370" width="0" style="72" hidden="1" customWidth="1"/>
    <col min="15371" max="15371" width="51.28515625" style="72" bestFit="1" customWidth="1"/>
    <col min="15372" max="15378" width="0" style="72" hidden="1" customWidth="1"/>
    <col min="15379" max="15379" width="16.42578125" style="72" bestFit="1" customWidth="1"/>
    <col min="15380" max="15380" width="13.28515625" style="72" bestFit="1" customWidth="1"/>
    <col min="15381" max="15381" width="13" style="72" customWidth="1"/>
    <col min="15382" max="15607" width="8.85546875" style="72"/>
    <col min="15608" max="15608" width="19.85546875" style="72" bestFit="1" customWidth="1"/>
    <col min="15609" max="15609" width="15.85546875" style="72" customWidth="1"/>
    <col min="15610" max="15610" width="0" style="72" hidden="1" customWidth="1"/>
    <col min="15611" max="15611" width="10.7109375" style="72" bestFit="1" customWidth="1"/>
    <col min="15612" max="15612" width="9.28515625" style="72" customWidth="1"/>
    <col min="15613" max="15613" width="40.28515625" style="72" customWidth="1"/>
    <col min="15614" max="15618" width="0" style="72" hidden="1" customWidth="1"/>
    <col min="15619" max="15619" width="11.7109375" style="72" bestFit="1" customWidth="1"/>
    <col min="15620" max="15620" width="11.28515625" style="72" customWidth="1"/>
    <col min="15621" max="15621" width="5.7109375" style="72" bestFit="1" customWidth="1"/>
    <col min="15622" max="15622" width="0" style="72" hidden="1" customWidth="1"/>
    <col min="15623" max="15623" width="9.28515625" style="72" customWidth="1"/>
    <col min="15624" max="15626" width="0" style="72" hidden="1" customWidth="1"/>
    <col min="15627" max="15627" width="51.28515625" style="72" bestFit="1" customWidth="1"/>
    <col min="15628" max="15634" width="0" style="72" hidden="1" customWidth="1"/>
    <col min="15635" max="15635" width="16.42578125" style="72" bestFit="1" customWidth="1"/>
    <col min="15636" max="15636" width="13.28515625" style="72" bestFit="1" customWidth="1"/>
    <col min="15637" max="15637" width="13" style="72" customWidth="1"/>
    <col min="15638" max="15863" width="8.85546875" style="72"/>
    <col min="15864" max="15864" width="19.85546875" style="72" bestFit="1" customWidth="1"/>
    <col min="15865" max="15865" width="15.85546875" style="72" customWidth="1"/>
    <col min="15866" max="15866" width="0" style="72" hidden="1" customWidth="1"/>
    <col min="15867" max="15867" width="10.7109375" style="72" bestFit="1" customWidth="1"/>
    <col min="15868" max="15868" width="9.28515625" style="72" customWidth="1"/>
    <col min="15869" max="15869" width="40.28515625" style="72" customWidth="1"/>
    <col min="15870" max="15874" width="0" style="72" hidden="1" customWidth="1"/>
    <col min="15875" max="15875" width="11.7109375" style="72" bestFit="1" customWidth="1"/>
    <col min="15876" max="15876" width="11.28515625" style="72" customWidth="1"/>
    <col min="15877" max="15877" width="5.7109375" style="72" bestFit="1" customWidth="1"/>
    <col min="15878" max="15878" width="0" style="72" hidden="1" customWidth="1"/>
    <col min="15879" max="15879" width="9.28515625" style="72" customWidth="1"/>
    <col min="15880" max="15882" width="0" style="72" hidden="1" customWidth="1"/>
    <col min="15883" max="15883" width="51.28515625" style="72" bestFit="1" customWidth="1"/>
    <col min="15884" max="15890" width="0" style="72" hidden="1" customWidth="1"/>
    <col min="15891" max="15891" width="16.42578125" style="72" bestFit="1" customWidth="1"/>
    <col min="15892" max="15892" width="13.28515625" style="72" bestFit="1" customWidth="1"/>
    <col min="15893" max="15893" width="13" style="72" customWidth="1"/>
    <col min="15894" max="16119" width="8.85546875" style="72"/>
    <col min="16120" max="16120" width="19.85546875" style="72" bestFit="1" customWidth="1"/>
    <col min="16121" max="16121" width="15.85546875" style="72" customWidth="1"/>
    <col min="16122" max="16122" width="0" style="72" hidden="1" customWidth="1"/>
    <col min="16123" max="16123" width="10.7109375" style="72" bestFit="1" customWidth="1"/>
    <col min="16124" max="16124" width="9.28515625" style="72" customWidth="1"/>
    <col min="16125" max="16125" width="40.28515625" style="72" customWidth="1"/>
    <col min="16126" max="16130" width="0" style="72" hidden="1" customWidth="1"/>
    <col min="16131" max="16131" width="11.7109375" style="72" bestFit="1" customWidth="1"/>
    <col min="16132" max="16132" width="11.28515625" style="72" customWidth="1"/>
    <col min="16133" max="16133" width="5.7109375" style="72" bestFit="1" customWidth="1"/>
    <col min="16134" max="16134" width="0" style="72" hidden="1" customWidth="1"/>
    <col min="16135" max="16135" width="9.28515625" style="72" customWidth="1"/>
    <col min="16136" max="16138" width="0" style="72" hidden="1" customWidth="1"/>
    <col min="16139" max="16139" width="51.28515625" style="72" bestFit="1" customWidth="1"/>
    <col min="16140" max="16146" width="0" style="72" hidden="1" customWidth="1"/>
    <col min="16147" max="16147" width="16.42578125" style="72" bestFit="1" customWidth="1"/>
    <col min="16148" max="16148" width="13.28515625" style="72" bestFit="1" customWidth="1"/>
    <col min="16149" max="16149" width="13" style="72" customWidth="1"/>
    <col min="16150" max="16384" width="8.85546875" style="72"/>
  </cols>
  <sheetData>
    <row r="1" spans="1:34" s="59" customFormat="1" ht="52.5" x14ac:dyDescent="0.3">
      <c r="A1" s="116" t="s">
        <v>226</v>
      </c>
      <c r="B1" s="116" t="s">
        <v>227</v>
      </c>
      <c r="C1" s="116" t="s">
        <v>228</v>
      </c>
      <c r="D1" s="116" t="s">
        <v>229</v>
      </c>
      <c r="E1" s="116" t="s">
        <v>230</v>
      </c>
      <c r="F1" s="116" t="s">
        <v>231</v>
      </c>
      <c r="G1" s="116" t="s">
        <v>232</v>
      </c>
      <c r="H1" s="116" t="s">
        <v>233</v>
      </c>
      <c r="I1" s="116" t="s">
        <v>234</v>
      </c>
      <c r="J1" s="116" t="s">
        <v>235</v>
      </c>
      <c r="K1" s="116" t="s">
        <v>236</v>
      </c>
      <c r="L1" s="116" t="s">
        <v>237</v>
      </c>
      <c r="M1" s="116" t="s">
        <v>238</v>
      </c>
      <c r="N1" s="118" t="s">
        <v>239</v>
      </c>
      <c r="O1" s="118" t="s">
        <v>240</v>
      </c>
      <c r="P1" s="122" t="s">
        <v>241</v>
      </c>
      <c r="Q1" s="117" t="s">
        <v>242</v>
      </c>
      <c r="R1" s="116" t="s">
        <v>243</v>
      </c>
      <c r="S1" s="118" t="s">
        <v>244</v>
      </c>
      <c r="T1" s="118" t="s">
        <v>245</v>
      </c>
      <c r="U1" s="119" t="s">
        <v>246</v>
      </c>
      <c r="V1" s="118" t="s">
        <v>247</v>
      </c>
      <c r="W1" s="116" t="s">
        <v>248</v>
      </c>
      <c r="X1" s="118" t="s">
        <v>249</v>
      </c>
      <c r="Y1" s="116" t="s">
        <v>250</v>
      </c>
      <c r="Z1" s="120" t="s">
        <v>251</v>
      </c>
      <c r="AA1" s="120" t="s">
        <v>252</v>
      </c>
      <c r="AB1" s="120" t="s">
        <v>253</v>
      </c>
      <c r="AC1" s="120" t="s">
        <v>254</v>
      </c>
      <c r="AD1" s="120" t="s">
        <v>255</v>
      </c>
      <c r="AE1" s="120" t="s">
        <v>256</v>
      </c>
      <c r="AF1" s="116" t="s">
        <v>257</v>
      </c>
      <c r="AG1" s="121" t="s">
        <v>158</v>
      </c>
      <c r="AH1" s="121" t="s">
        <v>258</v>
      </c>
    </row>
    <row r="2" spans="1:34" s="91" customFormat="1" ht="11.45" customHeight="1" x14ac:dyDescent="0.2">
      <c r="A2" s="75"/>
      <c r="B2" s="76"/>
      <c r="C2" s="76"/>
      <c r="D2" s="76"/>
      <c r="E2" s="77"/>
      <c r="F2" s="76"/>
      <c r="G2" s="76"/>
      <c r="H2" s="76"/>
      <c r="I2" s="76"/>
      <c r="J2" s="76"/>
      <c r="K2" s="77"/>
      <c r="L2" s="76"/>
      <c r="M2" s="76"/>
      <c r="N2" s="78"/>
      <c r="O2" s="79"/>
      <c r="P2" s="80"/>
      <c r="Q2" s="81"/>
      <c r="R2" s="79"/>
      <c r="S2" s="82"/>
      <c r="T2" s="83"/>
      <c r="U2" s="84"/>
      <c r="V2" s="82"/>
      <c r="W2" s="76"/>
      <c r="X2" s="76"/>
      <c r="Y2" s="85"/>
      <c r="Z2" s="86"/>
      <c r="AA2" s="86"/>
      <c r="AB2" s="86"/>
      <c r="AC2" s="87"/>
      <c r="AD2" s="87"/>
      <c r="AE2" s="88"/>
      <c r="AF2" s="89"/>
      <c r="AG2" s="90"/>
    </row>
    <row r="3" spans="1:34" s="91" customFormat="1" ht="11.45" customHeight="1" x14ac:dyDescent="0.2">
      <c r="A3" s="92"/>
      <c r="B3" s="92"/>
      <c r="C3" s="92"/>
      <c r="D3" s="92"/>
      <c r="E3" s="93"/>
      <c r="F3" s="92"/>
      <c r="G3" s="92"/>
      <c r="H3" s="92"/>
      <c r="I3" s="92"/>
      <c r="J3" s="92"/>
      <c r="K3" s="93"/>
      <c r="L3" s="92"/>
      <c r="M3" s="92"/>
      <c r="N3" s="94"/>
      <c r="O3" s="95"/>
      <c r="P3" s="96"/>
      <c r="Q3" s="97"/>
      <c r="R3" s="95"/>
      <c r="S3" s="98"/>
      <c r="T3" s="99"/>
      <c r="U3" s="100"/>
      <c r="V3" s="101"/>
      <c r="W3" s="92"/>
      <c r="X3" s="92"/>
      <c r="Y3" s="102"/>
      <c r="Z3" s="103"/>
      <c r="AA3" s="103"/>
      <c r="AB3" s="103"/>
      <c r="AC3" s="103"/>
      <c r="AD3" s="132"/>
      <c r="AE3" s="105"/>
      <c r="AF3" s="89"/>
      <c r="AG3" s="90"/>
    </row>
    <row r="4" spans="1:34" s="91" customFormat="1" ht="11.45" customHeight="1" x14ac:dyDescent="0.2">
      <c r="A4" s="92"/>
      <c r="B4" s="92"/>
      <c r="C4" s="92"/>
      <c r="D4" s="92"/>
      <c r="E4" s="93"/>
      <c r="F4" s="92"/>
      <c r="G4" s="92"/>
      <c r="H4" s="92"/>
      <c r="I4" s="92"/>
      <c r="J4" s="92"/>
      <c r="K4" s="93"/>
      <c r="L4" s="92"/>
      <c r="M4" s="92"/>
      <c r="N4" s="94"/>
      <c r="O4" s="95"/>
      <c r="P4" s="96"/>
      <c r="Q4" s="97"/>
      <c r="R4" s="95"/>
      <c r="S4" s="98"/>
      <c r="T4" s="99"/>
      <c r="U4" s="100"/>
      <c r="V4" s="98"/>
      <c r="W4" s="92"/>
      <c r="X4" s="92"/>
      <c r="Y4" s="102"/>
      <c r="Z4" s="103"/>
      <c r="AA4" s="103"/>
      <c r="AB4" s="103"/>
      <c r="AC4" s="103"/>
      <c r="AD4" s="132"/>
      <c r="AE4" s="105"/>
      <c r="AF4" s="89"/>
      <c r="AG4" s="90"/>
    </row>
    <row r="5" spans="1:34" s="91" customFormat="1" ht="11.45" customHeight="1" x14ac:dyDescent="0.2">
      <c r="A5" s="92"/>
      <c r="B5" s="92"/>
      <c r="C5" s="92" t="s">
        <v>206</v>
      </c>
      <c r="D5" s="92" t="s">
        <v>201</v>
      </c>
      <c r="E5" s="93">
        <v>32</v>
      </c>
      <c r="F5" s="92" t="s">
        <v>202</v>
      </c>
      <c r="G5" s="92" t="s">
        <v>203</v>
      </c>
      <c r="H5" s="92" t="s">
        <v>199</v>
      </c>
      <c r="I5" s="92" t="s">
        <v>200</v>
      </c>
      <c r="J5" s="92" t="s">
        <v>202</v>
      </c>
      <c r="K5" s="93">
        <v>32</v>
      </c>
      <c r="L5" s="92" t="s">
        <v>207</v>
      </c>
      <c r="M5" s="92" t="s">
        <v>191</v>
      </c>
      <c r="N5" s="94">
        <v>77</v>
      </c>
      <c r="O5" s="95">
        <v>100</v>
      </c>
      <c r="P5" s="96">
        <f>Q5*O5/100</f>
        <v>40</v>
      </c>
      <c r="Q5" s="97">
        <v>40</v>
      </c>
      <c r="R5" s="95" t="str">
        <f>IF(Q5=0,"NO FTE","HAS FTE")</f>
        <v>HAS FTE</v>
      </c>
      <c r="S5" s="98" t="s">
        <v>204</v>
      </c>
      <c r="T5" s="99">
        <v>22</v>
      </c>
      <c r="U5" s="100">
        <v>22.394300000000001</v>
      </c>
      <c r="V5" s="98" t="s">
        <v>205</v>
      </c>
      <c r="W5" s="92" t="s">
        <v>193</v>
      </c>
      <c r="X5" s="92" t="s">
        <v>194</v>
      </c>
      <c r="Y5" s="102" t="s">
        <v>195</v>
      </c>
      <c r="Z5" s="103">
        <v>46580.14</v>
      </c>
      <c r="AA5" s="103">
        <f>T5*80*26</f>
        <v>45760</v>
      </c>
      <c r="AB5" s="103">
        <f>AA5*Q5/100</f>
        <v>18304</v>
      </c>
      <c r="AC5" s="103">
        <f>AA5*P5/100</f>
        <v>18304</v>
      </c>
      <c r="AD5" s="132">
        <v>10</v>
      </c>
      <c r="AE5" s="105">
        <f t="shared" ref="AE5:AE15" si="0">AC5/12*AD5</f>
        <v>15253.333333333332</v>
      </c>
      <c r="AF5" s="89"/>
      <c r="AG5" s="90">
        <v>0.3</v>
      </c>
    </row>
    <row r="6" spans="1:34" s="91" customFormat="1" ht="11.45" customHeight="1" x14ac:dyDescent="0.2">
      <c r="A6" s="92"/>
      <c r="B6" s="92"/>
      <c r="C6" s="92"/>
      <c r="D6" s="92"/>
      <c r="E6" s="93"/>
      <c r="F6" s="92"/>
      <c r="G6" s="92"/>
      <c r="H6" s="92"/>
      <c r="I6" s="92"/>
      <c r="J6" s="92"/>
      <c r="K6" s="93"/>
      <c r="L6" s="92"/>
      <c r="M6" s="92"/>
      <c r="N6" s="94"/>
      <c r="O6" s="95"/>
      <c r="P6" s="96"/>
      <c r="Q6" s="97"/>
      <c r="R6" s="95"/>
      <c r="S6" s="98"/>
      <c r="T6" s="99"/>
      <c r="U6" s="100"/>
      <c r="V6" s="98"/>
      <c r="W6" s="92"/>
      <c r="X6" s="92"/>
      <c r="Y6" s="102"/>
      <c r="Z6" s="103"/>
      <c r="AA6" s="103"/>
      <c r="AB6" s="103"/>
      <c r="AC6" s="103"/>
      <c r="AD6" s="132"/>
      <c r="AE6" s="105"/>
      <c r="AF6" s="89"/>
      <c r="AG6" s="90"/>
    </row>
    <row r="7" spans="1:34" s="91" customFormat="1" ht="11.45" customHeight="1" x14ac:dyDescent="0.2">
      <c r="A7" s="92"/>
      <c r="B7" s="92"/>
      <c r="C7" s="92" t="s">
        <v>216</v>
      </c>
      <c r="D7" s="92" t="s">
        <v>217</v>
      </c>
      <c r="E7" s="93">
        <v>41</v>
      </c>
      <c r="F7" s="92" t="s">
        <v>218</v>
      </c>
      <c r="G7" s="92" t="s">
        <v>219</v>
      </c>
      <c r="H7" s="92" t="s">
        <v>199</v>
      </c>
      <c r="I7" s="92" t="s">
        <v>200</v>
      </c>
      <c r="J7" s="92" t="s">
        <v>218</v>
      </c>
      <c r="K7" s="93">
        <v>41</v>
      </c>
      <c r="L7" s="92" t="s">
        <v>219</v>
      </c>
      <c r="M7" s="92" t="s">
        <v>191</v>
      </c>
      <c r="N7" s="94">
        <v>77</v>
      </c>
      <c r="O7" s="95">
        <v>100</v>
      </c>
      <c r="P7" s="96">
        <f>Q7*O7/100</f>
        <v>60</v>
      </c>
      <c r="Q7" s="97">
        <v>60</v>
      </c>
      <c r="R7" s="95" t="str">
        <f>IF(Q7=0,"NO FTE","HAS FTE")</f>
        <v>HAS FTE</v>
      </c>
      <c r="S7" s="98" t="s">
        <v>192</v>
      </c>
      <c r="T7" s="99">
        <v>50</v>
      </c>
      <c r="U7" s="100">
        <v>2581.42</v>
      </c>
      <c r="V7" s="101">
        <v>48</v>
      </c>
      <c r="W7" s="92" t="s">
        <v>193</v>
      </c>
      <c r="X7" s="92" t="s">
        <v>194</v>
      </c>
      <c r="Y7" s="102" t="s">
        <v>195</v>
      </c>
      <c r="Z7" s="103">
        <v>67116.92</v>
      </c>
      <c r="AA7" s="103">
        <f>T7*80*26</f>
        <v>104000</v>
      </c>
      <c r="AB7" s="103">
        <f>AA7*Q7/100</f>
        <v>62400</v>
      </c>
      <c r="AC7" s="103">
        <f>AA7*P7/100</f>
        <v>62400</v>
      </c>
      <c r="AD7" s="132">
        <v>10</v>
      </c>
      <c r="AE7" s="105">
        <f>AC7/12*AD7</f>
        <v>52000</v>
      </c>
      <c r="AG7" s="90">
        <v>0.6</v>
      </c>
    </row>
    <row r="8" spans="1:34" s="91" customFormat="1" ht="11.45" customHeight="1" x14ac:dyDescent="0.2">
      <c r="A8" s="92"/>
      <c r="B8" s="92"/>
      <c r="C8" s="92"/>
      <c r="D8" s="92"/>
      <c r="E8" s="93"/>
      <c r="F8" s="92"/>
      <c r="G8" s="92"/>
      <c r="H8" s="92"/>
      <c r="I8" s="92"/>
      <c r="J8" s="92"/>
      <c r="K8" s="93"/>
      <c r="L8" s="92"/>
      <c r="M8" s="92"/>
      <c r="N8" s="94"/>
      <c r="O8" s="95"/>
      <c r="P8" s="96"/>
      <c r="Q8" s="97"/>
      <c r="R8" s="95"/>
      <c r="S8" s="98"/>
      <c r="T8" s="99"/>
      <c r="U8" s="100"/>
      <c r="V8" s="101"/>
      <c r="W8" s="92"/>
      <c r="X8" s="92"/>
      <c r="Y8" s="102"/>
      <c r="Z8" s="103"/>
      <c r="AA8" s="103"/>
      <c r="AB8" s="103"/>
      <c r="AC8" s="103"/>
      <c r="AD8" s="132"/>
      <c r="AE8" s="105"/>
      <c r="AG8" s="90"/>
    </row>
    <row r="9" spans="1:34" s="91" customFormat="1" ht="11.45" customHeight="1" x14ac:dyDescent="0.2">
      <c r="A9" s="92"/>
      <c r="B9" s="92"/>
      <c r="C9" s="92" t="s">
        <v>208</v>
      </c>
      <c r="D9" s="92" t="s">
        <v>266</v>
      </c>
      <c r="E9" s="93">
        <v>31</v>
      </c>
      <c r="F9" s="92" t="s">
        <v>209</v>
      </c>
      <c r="G9" s="92" t="s">
        <v>210</v>
      </c>
      <c r="H9" s="92" t="s">
        <v>199</v>
      </c>
      <c r="I9" s="92" t="s">
        <v>200</v>
      </c>
      <c r="J9" s="92" t="s">
        <v>209</v>
      </c>
      <c r="K9" s="93">
        <v>31</v>
      </c>
      <c r="L9" s="92" t="s">
        <v>211</v>
      </c>
      <c r="M9" s="92" t="s">
        <v>191</v>
      </c>
      <c r="N9" s="94">
        <v>77</v>
      </c>
      <c r="O9" s="95">
        <v>100</v>
      </c>
      <c r="P9" s="96">
        <f>Q9*O9/100</f>
        <v>100</v>
      </c>
      <c r="Q9" s="97">
        <v>100</v>
      </c>
      <c r="R9" s="95" t="str">
        <f>IF(Q9=0,"NO FTE","HAS FTE")</f>
        <v>HAS FTE</v>
      </c>
      <c r="S9" s="98" t="s">
        <v>204</v>
      </c>
      <c r="T9" s="99">
        <v>18</v>
      </c>
      <c r="U9" s="100">
        <v>21.483599999999999</v>
      </c>
      <c r="V9" s="98" t="s">
        <v>205</v>
      </c>
      <c r="W9" s="92" t="s">
        <v>193</v>
      </c>
      <c r="X9" s="92" t="s">
        <v>194</v>
      </c>
      <c r="Y9" s="102" t="s">
        <v>195</v>
      </c>
      <c r="Z9" s="103">
        <v>44685.89</v>
      </c>
      <c r="AA9" s="103">
        <f>T9*80*26</f>
        <v>37440</v>
      </c>
      <c r="AB9" s="103">
        <f>AA9*Q9/100</f>
        <v>37440</v>
      </c>
      <c r="AC9" s="103">
        <f>AA9*P9/100</f>
        <v>37440</v>
      </c>
      <c r="AD9" s="132">
        <v>10</v>
      </c>
      <c r="AE9" s="105">
        <f t="shared" si="0"/>
        <v>31200</v>
      </c>
      <c r="AF9" s="89"/>
      <c r="AG9" s="90"/>
    </row>
    <row r="10" spans="1:34" s="91" customFormat="1" ht="11.45" customHeight="1" x14ac:dyDescent="0.2">
      <c r="A10" s="92"/>
      <c r="B10" s="92"/>
      <c r="C10" s="92"/>
      <c r="D10" s="92"/>
      <c r="E10" s="93"/>
      <c r="F10" s="92"/>
      <c r="G10" s="92"/>
      <c r="H10" s="92"/>
      <c r="I10" s="92"/>
      <c r="J10" s="92"/>
      <c r="K10" s="93"/>
      <c r="L10" s="92"/>
      <c r="M10" s="92"/>
      <c r="N10" s="94"/>
      <c r="O10" s="95"/>
      <c r="P10" s="96"/>
      <c r="Q10" s="97"/>
      <c r="R10" s="95"/>
      <c r="S10" s="98"/>
      <c r="T10" s="99"/>
      <c r="U10" s="100"/>
      <c r="V10" s="98"/>
      <c r="W10" s="92"/>
      <c r="X10" s="92"/>
      <c r="Y10" s="102"/>
      <c r="Z10" s="103"/>
      <c r="AA10" s="103"/>
      <c r="AB10" s="103"/>
      <c r="AC10" s="103"/>
      <c r="AD10" s="132"/>
      <c r="AE10" s="105"/>
      <c r="AF10" s="89"/>
      <c r="AG10" s="90"/>
    </row>
    <row r="11" spans="1:34" s="91" customFormat="1" ht="11.45" customHeight="1" x14ac:dyDescent="0.2">
      <c r="A11" s="92"/>
      <c r="B11" s="92"/>
      <c r="C11" s="92" t="s">
        <v>212</v>
      </c>
      <c r="D11" s="92" t="s">
        <v>264</v>
      </c>
      <c r="E11" s="93">
        <v>23</v>
      </c>
      <c r="F11" s="92" t="s">
        <v>213</v>
      </c>
      <c r="G11" s="92" t="s">
        <v>214</v>
      </c>
      <c r="H11" s="92" t="s">
        <v>199</v>
      </c>
      <c r="I11" s="92" t="s">
        <v>200</v>
      </c>
      <c r="J11" s="92" t="s">
        <v>213</v>
      </c>
      <c r="K11" s="93">
        <v>23</v>
      </c>
      <c r="L11" s="92" t="s">
        <v>215</v>
      </c>
      <c r="M11" s="92" t="s">
        <v>191</v>
      </c>
      <c r="N11" s="94">
        <v>77</v>
      </c>
      <c r="O11" s="95">
        <v>70</v>
      </c>
      <c r="P11" s="96">
        <f>Q11*O11/100</f>
        <v>70</v>
      </c>
      <c r="Q11" s="97">
        <v>100</v>
      </c>
      <c r="R11" s="95" t="str">
        <f>IF(Q11=0,"NO FTE","HAS FTE")</f>
        <v>HAS FTE</v>
      </c>
      <c r="S11" s="98" t="s">
        <v>204</v>
      </c>
      <c r="T11" s="99">
        <v>16</v>
      </c>
      <c r="U11" s="100">
        <v>17.119800000000001</v>
      </c>
      <c r="V11" s="98" t="s">
        <v>205</v>
      </c>
      <c r="W11" s="92" t="s">
        <v>193</v>
      </c>
      <c r="X11" s="92" t="s">
        <v>194</v>
      </c>
      <c r="Y11" s="102" t="s">
        <v>195</v>
      </c>
      <c r="Z11" s="103">
        <v>35609.18</v>
      </c>
      <c r="AA11" s="103">
        <f>T11*80*26</f>
        <v>33280</v>
      </c>
      <c r="AB11" s="103">
        <f>AA11*Q11/100</f>
        <v>33280</v>
      </c>
      <c r="AC11" s="103">
        <f>AA11*P11/100</f>
        <v>23296</v>
      </c>
      <c r="AD11" s="132">
        <v>10</v>
      </c>
      <c r="AE11" s="105">
        <f t="shared" si="0"/>
        <v>19413.333333333332</v>
      </c>
      <c r="AG11" s="90"/>
    </row>
    <row r="12" spans="1:34" s="91" customFormat="1" ht="11.45" customHeight="1" x14ac:dyDescent="0.2">
      <c r="A12" s="92"/>
      <c r="B12" s="92"/>
      <c r="C12" s="92"/>
      <c r="D12" s="92"/>
      <c r="E12" s="93"/>
      <c r="F12" s="92"/>
      <c r="G12" s="92"/>
      <c r="H12" s="92"/>
      <c r="I12" s="92"/>
      <c r="J12" s="92"/>
      <c r="K12" s="93"/>
      <c r="L12" s="92"/>
      <c r="M12" s="92"/>
      <c r="N12" s="94"/>
      <c r="O12" s="95"/>
      <c r="P12" s="96"/>
      <c r="Q12" s="97"/>
      <c r="R12" s="95"/>
      <c r="S12" s="98"/>
      <c r="T12" s="99"/>
      <c r="U12" s="100"/>
      <c r="V12" s="101"/>
      <c r="W12" s="92"/>
      <c r="X12" s="92"/>
      <c r="Y12" s="102"/>
      <c r="Z12" s="103"/>
      <c r="AA12" s="103"/>
      <c r="AB12" s="103"/>
      <c r="AC12" s="103"/>
      <c r="AD12" s="132"/>
      <c r="AE12" s="105"/>
      <c r="AG12" s="90"/>
    </row>
    <row r="13" spans="1:34" s="91" customFormat="1" ht="11.45" customHeight="1" x14ac:dyDescent="0.2">
      <c r="A13" s="92"/>
      <c r="B13" s="92"/>
      <c r="C13" s="92" t="s">
        <v>220</v>
      </c>
      <c r="D13" s="92" t="s">
        <v>263</v>
      </c>
      <c r="E13" s="93">
        <v>67</v>
      </c>
      <c r="F13" s="92" t="s">
        <v>188</v>
      </c>
      <c r="G13" s="92" t="s">
        <v>221</v>
      </c>
      <c r="H13" s="92" t="s">
        <v>222</v>
      </c>
      <c r="I13" s="92" t="s">
        <v>223</v>
      </c>
      <c r="J13" s="92" t="s">
        <v>188</v>
      </c>
      <c r="K13" s="93">
        <v>67</v>
      </c>
      <c r="L13" s="92" t="s">
        <v>224</v>
      </c>
      <c r="M13" s="92" t="s">
        <v>191</v>
      </c>
      <c r="N13" s="94">
        <v>77</v>
      </c>
      <c r="O13" s="95">
        <v>10</v>
      </c>
      <c r="P13" s="96">
        <f>Q13*O13/100</f>
        <v>9.17</v>
      </c>
      <c r="Q13" s="97">
        <v>91.7</v>
      </c>
      <c r="R13" s="95" t="str">
        <f>IF(Q13=0,"NO FTE","HAS FTE")</f>
        <v>HAS FTE</v>
      </c>
      <c r="S13" s="98" t="s">
        <v>192</v>
      </c>
      <c r="T13" s="99">
        <v>75</v>
      </c>
      <c r="U13" s="100">
        <v>5541.45</v>
      </c>
      <c r="V13" s="101">
        <v>73.36</v>
      </c>
      <c r="W13" s="92" t="s">
        <v>193</v>
      </c>
      <c r="X13" s="92" t="s">
        <v>194</v>
      </c>
      <c r="Y13" s="102" t="s">
        <v>195</v>
      </c>
      <c r="Z13" s="103">
        <v>144077.70000000001</v>
      </c>
      <c r="AA13" s="103">
        <f>T13*80*26</f>
        <v>156000</v>
      </c>
      <c r="AB13" s="103">
        <f>AA13*Q13/100</f>
        <v>143052</v>
      </c>
      <c r="AC13" s="103">
        <f>AA13*P13/100</f>
        <v>14305.2</v>
      </c>
      <c r="AD13" s="132">
        <v>10</v>
      </c>
      <c r="AE13" s="105">
        <f t="shared" si="0"/>
        <v>11921.000000000002</v>
      </c>
      <c r="AG13" s="90">
        <v>0.1</v>
      </c>
    </row>
    <row r="14" spans="1:34" s="91" customFormat="1" ht="11.45" customHeight="1" x14ac:dyDescent="0.2">
      <c r="A14" s="92"/>
      <c r="B14" s="92"/>
      <c r="C14" s="92"/>
      <c r="D14" s="92"/>
      <c r="E14" s="93"/>
      <c r="F14" s="92"/>
      <c r="G14" s="92"/>
      <c r="H14" s="92"/>
      <c r="I14" s="92"/>
      <c r="J14" s="92"/>
      <c r="K14" s="93"/>
      <c r="L14" s="92"/>
      <c r="M14" s="92"/>
      <c r="N14" s="94"/>
      <c r="O14" s="95"/>
      <c r="P14" s="106"/>
      <c r="Q14" s="97"/>
      <c r="R14" s="95"/>
      <c r="S14" s="98"/>
      <c r="T14" s="99"/>
      <c r="U14" s="100"/>
      <c r="V14" s="101"/>
      <c r="W14" s="92"/>
      <c r="X14" s="92"/>
      <c r="Y14" s="102"/>
      <c r="Z14" s="103"/>
      <c r="AA14" s="103"/>
      <c r="AB14" s="103"/>
      <c r="AC14" s="103"/>
      <c r="AD14" s="132"/>
      <c r="AE14" s="105"/>
      <c r="AG14" s="90"/>
    </row>
    <row r="15" spans="1:34" s="91" customFormat="1" ht="11.45" customHeight="1" x14ac:dyDescent="0.2">
      <c r="A15" s="92"/>
      <c r="B15" s="92"/>
      <c r="C15" s="92" t="s">
        <v>225</v>
      </c>
      <c r="D15" s="92" t="s">
        <v>152</v>
      </c>
      <c r="E15" s="93">
        <v>11</v>
      </c>
      <c r="F15" s="92" t="s">
        <v>189</v>
      </c>
      <c r="G15" s="92" t="s">
        <v>190</v>
      </c>
      <c r="H15" s="92" t="s">
        <v>199</v>
      </c>
      <c r="I15" s="92" t="s">
        <v>200</v>
      </c>
      <c r="J15" s="92" t="s">
        <v>189</v>
      </c>
      <c r="K15" s="93">
        <v>11</v>
      </c>
      <c r="L15" s="92" t="s">
        <v>190</v>
      </c>
      <c r="M15" s="92" t="s">
        <v>191</v>
      </c>
      <c r="N15" s="94">
        <v>77</v>
      </c>
      <c r="O15" s="95">
        <v>80</v>
      </c>
      <c r="P15" s="96">
        <f>Q15*O15/100</f>
        <v>80</v>
      </c>
      <c r="Q15" s="97">
        <v>100</v>
      </c>
      <c r="R15" s="95" t="str">
        <f>IF(Q15=0,"NO FTE","HAS FTE")</f>
        <v>HAS FTE</v>
      </c>
      <c r="S15" s="98" t="s">
        <v>192</v>
      </c>
      <c r="T15" s="99">
        <v>29</v>
      </c>
      <c r="U15" s="100">
        <v>2326.38</v>
      </c>
      <c r="V15" s="101">
        <v>80</v>
      </c>
      <c r="W15" s="92" t="s">
        <v>193</v>
      </c>
      <c r="X15" s="92" t="s">
        <v>194</v>
      </c>
      <c r="Y15" s="102" t="s">
        <v>195</v>
      </c>
      <c r="Z15" s="103">
        <v>60485.88</v>
      </c>
      <c r="AA15" s="103">
        <f>T15*80*26</f>
        <v>60320</v>
      </c>
      <c r="AB15" s="103">
        <f>AA15*Q15/100</f>
        <v>60320</v>
      </c>
      <c r="AC15" s="103">
        <f>AA15*P15/100</f>
        <v>48256</v>
      </c>
      <c r="AD15" s="132">
        <v>10</v>
      </c>
      <c r="AE15" s="105">
        <f t="shared" si="0"/>
        <v>40213.333333333336</v>
      </c>
      <c r="AG15" s="90"/>
    </row>
    <row r="16" spans="1:34" s="91" customFormat="1" ht="11.45" customHeight="1" x14ac:dyDescent="0.2">
      <c r="A16" s="92"/>
      <c r="B16" s="92"/>
      <c r="C16" s="92"/>
      <c r="D16" s="92"/>
      <c r="E16" s="93"/>
      <c r="F16" s="92"/>
      <c r="G16" s="92"/>
      <c r="H16" s="92"/>
      <c r="I16" s="92"/>
      <c r="J16" s="92"/>
      <c r="K16" s="93"/>
      <c r="L16" s="92"/>
      <c r="M16" s="92"/>
      <c r="N16" s="94"/>
      <c r="O16" s="95"/>
      <c r="P16" s="96"/>
      <c r="Q16" s="97"/>
      <c r="R16" s="95"/>
      <c r="S16" s="98"/>
      <c r="T16" s="99"/>
      <c r="U16" s="100"/>
      <c r="V16" s="101"/>
      <c r="W16" s="92"/>
      <c r="X16" s="92"/>
      <c r="Y16" s="102"/>
      <c r="Z16" s="123"/>
      <c r="AA16" s="123"/>
      <c r="AB16" s="123"/>
      <c r="AC16" s="123"/>
      <c r="AD16" s="132"/>
      <c r="AE16" s="105"/>
      <c r="AG16" s="90"/>
    </row>
    <row r="17" spans="1:33" s="91" customFormat="1" ht="12.75" x14ac:dyDescent="0.2">
      <c r="A17" s="92"/>
      <c r="B17" s="92"/>
      <c r="C17" s="92" t="s">
        <v>196</v>
      </c>
      <c r="D17" s="107" t="s">
        <v>265</v>
      </c>
      <c r="E17" s="107"/>
      <c r="F17" s="107"/>
      <c r="G17" s="107"/>
      <c r="H17" s="107"/>
      <c r="I17" s="107"/>
      <c r="J17" s="50" t="s">
        <v>197</v>
      </c>
      <c r="K17" s="93">
        <v>26</v>
      </c>
      <c r="L17" s="92" t="s">
        <v>198</v>
      </c>
      <c r="M17" s="92" t="s">
        <v>191</v>
      </c>
      <c r="N17" s="94">
        <v>77</v>
      </c>
      <c r="O17" s="95">
        <v>100</v>
      </c>
      <c r="P17" s="96">
        <f>Q17*O17/100</f>
        <v>100</v>
      </c>
      <c r="Q17" s="97">
        <v>100</v>
      </c>
      <c r="R17" s="95" t="str">
        <f>IF(Q17=0,"NO FTE","HAS FTE")</f>
        <v>HAS FTE</v>
      </c>
      <c r="S17" s="98" t="s">
        <v>192</v>
      </c>
      <c r="T17" s="99">
        <v>30</v>
      </c>
      <c r="U17" s="100">
        <v>2491.7800000000002</v>
      </c>
      <c r="V17" s="101">
        <v>80</v>
      </c>
      <c r="W17" s="92" t="s">
        <v>193</v>
      </c>
      <c r="X17" s="92" t="s">
        <v>194</v>
      </c>
      <c r="Y17" s="102" t="s">
        <v>195</v>
      </c>
      <c r="Z17" s="103">
        <v>64786.28</v>
      </c>
      <c r="AA17" s="103">
        <f>T17*80*26</f>
        <v>62400</v>
      </c>
      <c r="AB17" s="103">
        <f>AA17*Q17/100</f>
        <v>62400</v>
      </c>
      <c r="AC17" s="103">
        <f>AA17*P17/100</f>
        <v>62400</v>
      </c>
      <c r="AD17" s="132">
        <v>10</v>
      </c>
      <c r="AE17" s="105">
        <f>AC17/12*AD17</f>
        <v>52000</v>
      </c>
      <c r="AG17" s="90"/>
    </row>
    <row r="18" spans="1:33" s="91" customFormat="1" ht="11.45" customHeight="1" x14ac:dyDescent="0.2">
      <c r="A18" s="92"/>
      <c r="B18" s="92"/>
      <c r="C18" s="92"/>
      <c r="D18" s="92"/>
      <c r="E18" s="93"/>
      <c r="F18" s="92"/>
      <c r="G18" s="92"/>
      <c r="H18" s="92"/>
      <c r="I18" s="92"/>
      <c r="J18" s="92"/>
      <c r="K18" s="93"/>
      <c r="L18" s="92"/>
      <c r="M18" s="92"/>
      <c r="N18" s="94"/>
      <c r="O18" s="95"/>
      <c r="P18" s="97"/>
      <c r="Q18" s="97"/>
      <c r="R18" s="95"/>
      <c r="S18" s="98"/>
      <c r="T18" s="99"/>
      <c r="U18" s="100"/>
      <c r="V18" s="98"/>
      <c r="W18" s="92"/>
      <c r="X18" s="92"/>
      <c r="Y18" s="102"/>
      <c r="Z18" s="103"/>
      <c r="AA18" s="103"/>
      <c r="AB18" s="103"/>
      <c r="AC18" s="103"/>
      <c r="AD18" s="104"/>
      <c r="AE18" s="105"/>
      <c r="AG18" s="90"/>
    </row>
    <row r="19" spans="1:33" s="91" customFormat="1" ht="11.45" customHeight="1" x14ac:dyDescent="0.2">
      <c r="A19" s="76"/>
      <c r="B19" s="76"/>
      <c r="C19" s="76"/>
      <c r="D19" s="76"/>
      <c r="E19" s="77"/>
      <c r="F19" s="76"/>
      <c r="G19" s="76"/>
      <c r="H19" s="76"/>
      <c r="I19" s="76"/>
      <c r="J19" s="76"/>
      <c r="K19" s="77"/>
      <c r="L19" s="76"/>
      <c r="M19" s="76"/>
      <c r="N19" s="78"/>
      <c r="O19" s="79"/>
      <c r="P19" s="80"/>
      <c r="Q19" s="81"/>
      <c r="R19" s="79"/>
      <c r="S19" s="82"/>
      <c r="T19" s="83"/>
      <c r="U19" s="84"/>
      <c r="V19" s="82"/>
      <c r="W19" s="76"/>
      <c r="X19" s="76"/>
      <c r="Y19" s="85"/>
      <c r="Z19" s="86"/>
      <c r="AA19" s="86"/>
      <c r="AB19" s="86"/>
      <c r="AC19" s="87">
        <f>SUBTOTAL(9,AC3:AC18)</f>
        <v>266401.2</v>
      </c>
      <c r="AD19" s="110"/>
      <c r="AE19" s="111">
        <f>SUM(AE3:AE18)</f>
        <v>222001</v>
      </c>
      <c r="AG19" s="90"/>
    </row>
    <row r="20" spans="1:33" s="91" customFormat="1" ht="11.45" customHeight="1" x14ac:dyDescent="0.2">
      <c r="A20" s="63"/>
      <c r="B20" s="63"/>
      <c r="C20" s="63"/>
      <c r="D20" s="63"/>
      <c r="E20" s="64"/>
      <c r="F20" s="63"/>
      <c r="G20" s="63"/>
      <c r="H20" s="63"/>
      <c r="I20" s="63"/>
      <c r="J20" s="63"/>
      <c r="K20" s="64"/>
      <c r="L20" s="63"/>
      <c r="M20" s="63"/>
      <c r="N20" s="64"/>
      <c r="O20" s="65"/>
      <c r="P20" s="66"/>
      <c r="Q20" s="66"/>
      <c r="R20" s="65"/>
      <c r="S20" s="67"/>
      <c r="T20" s="68"/>
      <c r="U20" s="68"/>
      <c r="V20" s="69"/>
      <c r="W20" s="63"/>
      <c r="X20" s="63"/>
      <c r="Y20" s="69"/>
      <c r="Z20" s="65"/>
      <c r="AA20" s="65"/>
      <c r="AB20" s="66"/>
      <c r="AC20" s="60"/>
      <c r="AD20" s="62"/>
      <c r="AE20" s="62"/>
      <c r="AG20" s="90">
        <v>0.2</v>
      </c>
    </row>
    <row r="21" spans="1:33" s="91" customFormat="1" ht="11.45" customHeight="1" x14ac:dyDescent="0.2">
      <c r="A21" s="63"/>
      <c r="B21" s="63"/>
      <c r="C21" s="63"/>
      <c r="D21" s="63"/>
      <c r="E21" s="64"/>
      <c r="F21" s="63"/>
      <c r="G21" s="63"/>
      <c r="H21" s="63"/>
      <c r="I21" s="63"/>
      <c r="J21" s="63"/>
      <c r="K21" s="64"/>
      <c r="L21" s="63"/>
      <c r="M21" s="63"/>
      <c r="N21" s="64"/>
      <c r="O21" s="65"/>
      <c r="P21" s="66"/>
      <c r="Q21" s="66"/>
      <c r="R21" s="65"/>
      <c r="S21" s="67"/>
      <c r="T21" s="68"/>
      <c r="U21" s="68"/>
      <c r="V21" s="69"/>
      <c r="W21" s="63"/>
      <c r="X21" s="63"/>
      <c r="Y21" s="69"/>
      <c r="Z21" s="65"/>
      <c r="AA21" s="65"/>
      <c r="AB21" s="66"/>
      <c r="AC21" s="60"/>
      <c r="AD21" s="62"/>
      <c r="AE21" s="62"/>
      <c r="AF21" s="89"/>
      <c r="AG21" s="109"/>
    </row>
    <row r="22" spans="1:33" s="91" customFormat="1" ht="11.45" customHeight="1" x14ac:dyDescent="0.2">
      <c r="A22" s="90"/>
      <c r="D22" s="139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89"/>
      <c r="AG22" s="90">
        <v>1</v>
      </c>
    </row>
    <row r="23" spans="1:33" s="91" customFormat="1" ht="11.45" customHeight="1" x14ac:dyDescent="0.2">
      <c r="AE23" s="135"/>
      <c r="AF23" s="89"/>
    </row>
    <row r="24" spans="1:33" s="108" customFormat="1" ht="15" customHeight="1" x14ac:dyDescent="0.2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135"/>
      <c r="P24" s="135"/>
      <c r="Q24" s="135"/>
      <c r="R24" s="91"/>
      <c r="S24" s="91"/>
      <c r="T24" s="135"/>
      <c r="U24" s="91"/>
      <c r="V24" s="91"/>
      <c r="W24" s="91"/>
      <c r="X24" s="91"/>
      <c r="Y24" s="91"/>
      <c r="Z24" s="91"/>
      <c r="AA24" s="135"/>
      <c r="AB24" s="135"/>
      <c r="AC24" s="135"/>
      <c r="AD24" s="91"/>
      <c r="AE24" s="135"/>
      <c r="AF24" s="91"/>
      <c r="AG24" s="90"/>
    </row>
    <row r="25" spans="1:33" s="108" customFormat="1" ht="12.75" x14ac:dyDescent="0.2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135"/>
      <c r="P25" s="135"/>
      <c r="Q25" s="135"/>
      <c r="R25" s="91"/>
      <c r="S25" s="91"/>
      <c r="T25" s="135"/>
      <c r="U25" s="91"/>
      <c r="V25" s="91"/>
      <c r="W25" s="91"/>
      <c r="X25" s="91"/>
      <c r="Y25" s="91"/>
      <c r="Z25" s="91"/>
      <c r="AA25" s="135"/>
      <c r="AB25" s="135"/>
      <c r="AC25" s="135"/>
      <c r="AD25" s="91"/>
      <c r="AE25" s="135"/>
      <c r="AF25" s="61"/>
      <c r="AG25" s="60"/>
    </row>
    <row r="26" spans="1:33" s="108" customFormat="1" ht="12.75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135"/>
      <c r="P26" s="135"/>
      <c r="Q26" s="135"/>
      <c r="R26" s="91"/>
      <c r="S26" s="91"/>
      <c r="T26" s="135"/>
      <c r="U26" s="91"/>
      <c r="V26" s="91"/>
      <c r="W26" s="91"/>
      <c r="X26" s="91"/>
      <c r="Y26" s="91"/>
      <c r="Z26" s="91"/>
      <c r="AA26" s="135"/>
      <c r="AB26" s="135"/>
      <c r="AC26" s="135"/>
      <c r="AD26" s="91"/>
      <c r="AE26" s="135"/>
      <c r="AF26" s="61"/>
      <c r="AG26" s="60"/>
    </row>
    <row r="27" spans="1:33" s="108" customFormat="1" ht="14.2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135"/>
      <c r="P27" s="135"/>
      <c r="Q27" s="135"/>
      <c r="R27" s="91"/>
      <c r="S27" s="91"/>
      <c r="T27" s="135"/>
      <c r="U27" s="91"/>
      <c r="V27" s="91"/>
      <c r="W27" s="91"/>
      <c r="X27" s="91"/>
      <c r="Y27" s="91"/>
      <c r="Z27" s="91"/>
      <c r="AA27" s="135"/>
      <c r="AB27" s="135"/>
      <c r="AC27" s="135"/>
      <c r="AD27" s="91"/>
      <c r="AE27" s="135"/>
      <c r="AF27" s="140"/>
      <c r="AG27" s="140"/>
    </row>
    <row r="28" spans="1:33" s="108" customFormat="1" ht="12.75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135"/>
      <c r="P28" s="135"/>
      <c r="Q28" s="135"/>
      <c r="R28" s="91"/>
      <c r="S28" s="91"/>
      <c r="T28" s="91"/>
      <c r="U28" s="91"/>
      <c r="V28" s="91"/>
      <c r="W28" s="91"/>
      <c r="X28" s="91"/>
      <c r="Y28" s="91"/>
      <c r="Z28" s="91"/>
      <c r="AA28" s="135"/>
      <c r="AB28" s="112"/>
      <c r="AC28" s="113"/>
      <c r="AD28" s="112"/>
      <c r="AE28" s="113"/>
      <c r="AF28" s="91"/>
      <c r="AG28" s="90"/>
    </row>
    <row r="29" spans="1:33" s="108" customFormat="1" ht="12.75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135"/>
      <c r="P29" s="135"/>
      <c r="Q29" s="135"/>
      <c r="R29" s="91"/>
      <c r="S29" s="91"/>
      <c r="T29" s="91"/>
      <c r="U29" s="91"/>
      <c r="V29" s="91"/>
      <c r="W29" s="91"/>
      <c r="X29" s="91"/>
      <c r="Y29" s="91"/>
      <c r="Z29" s="91"/>
      <c r="AA29" s="135"/>
      <c r="AB29" s="135"/>
      <c r="AC29" s="135"/>
      <c r="AD29" s="112"/>
      <c r="AE29" s="113"/>
      <c r="AF29" s="91"/>
      <c r="AG29" s="90"/>
    </row>
    <row r="30" spans="1:33" s="108" customFormat="1" ht="12.75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2"/>
      <c r="K30" s="91"/>
      <c r="L30" s="91"/>
      <c r="M30" s="91"/>
      <c r="N30" s="91"/>
      <c r="O30" s="135"/>
      <c r="P30" s="135"/>
      <c r="Q30" s="135"/>
      <c r="R30" s="91"/>
      <c r="S30" s="91"/>
      <c r="T30" s="91"/>
      <c r="U30" s="91"/>
      <c r="V30" s="91"/>
      <c r="W30" s="91"/>
      <c r="X30" s="91"/>
      <c r="Y30" s="91"/>
      <c r="Z30" s="91"/>
      <c r="AA30" s="135"/>
      <c r="AB30" s="135"/>
      <c r="AC30" s="135"/>
      <c r="AD30" s="91"/>
      <c r="AE30" s="135"/>
      <c r="AF30" s="91"/>
      <c r="AG30" s="90"/>
    </row>
    <row r="31" spans="1:33" s="108" customFormat="1" ht="12.75" x14ac:dyDescent="0.2">
      <c r="A31" s="91"/>
      <c r="B31" s="91"/>
      <c r="C31" s="91"/>
      <c r="D31" s="91"/>
      <c r="E31" s="91"/>
      <c r="F31" s="91"/>
      <c r="G31" s="91"/>
      <c r="H31" s="91"/>
      <c r="I31" s="91"/>
      <c r="J31" s="92"/>
      <c r="K31" s="91"/>
      <c r="L31" s="91"/>
      <c r="M31" s="91"/>
      <c r="N31" s="91"/>
      <c r="O31" s="135"/>
      <c r="P31" s="135"/>
      <c r="Q31" s="135"/>
      <c r="R31" s="91"/>
      <c r="S31" s="91"/>
      <c r="T31" s="91"/>
      <c r="U31" s="91"/>
      <c r="V31" s="91"/>
      <c r="W31" s="91"/>
      <c r="X31" s="91"/>
      <c r="Y31" s="91"/>
      <c r="Z31" s="91"/>
      <c r="AA31" s="135"/>
      <c r="AB31" s="135"/>
      <c r="AC31" s="135"/>
      <c r="AD31" s="91"/>
      <c r="AE31" s="135"/>
      <c r="AF31" s="91"/>
      <c r="AG31" s="90"/>
    </row>
    <row r="32" spans="1:33" s="108" customFormat="1" ht="12.75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2"/>
      <c r="K32" s="91"/>
      <c r="L32" s="91"/>
      <c r="M32" s="91"/>
      <c r="N32" s="91"/>
      <c r="O32" s="135"/>
      <c r="P32" s="135"/>
      <c r="Q32" s="135"/>
      <c r="R32" s="91"/>
      <c r="S32" s="91"/>
      <c r="T32" s="91"/>
      <c r="U32" s="91"/>
      <c r="V32" s="91"/>
      <c r="W32" s="91"/>
      <c r="X32" s="91"/>
      <c r="Y32" s="91"/>
      <c r="Z32" s="91"/>
      <c r="AA32" s="135"/>
      <c r="AB32" s="135"/>
      <c r="AC32" s="135"/>
      <c r="AD32" s="91"/>
      <c r="AE32" s="135"/>
      <c r="AF32" s="91"/>
      <c r="AG32" s="90"/>
    </row>
    <row r="33" spans="1:33" s="108" customFormat="1" ht="12.75" x14ac:dyDescent="0.2">
      <c r="A33" s="91"/>
      <c r="B33" s="91"/>
      <c r="C33" s="91"/>
      <c r="D33" s="91"/>
      <c r="E33" s="91"/>
      <c r="F33" s="91"/>
      <c r="G33" s="91"/>
      <c r="H33" s="91"/>
      <c r="I33" s="91"/>
      <c r="J33" s="92"/>
      <c r="K33" s="91"/>
      <c r="L33" s="91"/>
      <c r="M33" s="91"/>
      <c r="N33" s="91"/>
      <c r="O33" s="135"/>
      <c r="P33" s="135"/>
      <c r="Q33" s="135"/>
      <c r="R33" s="91"/>
      <c r="S33" s="91"/>
      <c r="T33" s="91"/>
      <c r="U33" s="91"/>
      <c r="V33" s="91"/>
      <c r="W33" s="91"/>
      <c r="X33" s="91"/>
      <c r="Y33" s="91"/>
      <c r="Z33" s="91"/>
      <c r="AA33" s="135"/>
      <c r="AB33" s="135"/>
      <c r="AC33" s="135"/>
      <c r="AD33" s="91"/>
      <c r="AE33" s="135"/>
      <c r="AF33" s="91"/>
      <c r="AG33" s="91"/>
    </row>
    <row r="34" spans="1:33" s="108" customFormat="1" ht="12.75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136"/>
      <c r="AC34" s="137"/>
      <c r="AD34" s="112"/>
      <c r="AE34" s="113"/>
      <c r="AF34" s="91"/>
      <c r="AG34" s="109"/>
    </row>
    <row r="35" spans="1:33" s="108" customFormat="1" ht="12.75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91"/>
      <c r="AG35" s="109"/>
    </row>
    <row r="36" spans="1:33" s="108" customFormat="1" ht="12.75" x14ac:dyDescent="0.2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91"/>
      <c r="AG36" s="109"/>
    </row>
    <row r="37" spans="1:33" s="108" customFormat="1" ht="12.75" x14ac:dyDescent="0.2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70"/>
      <c r="AE37" s="138"/>
      <c r="AF37" s="91"/>
      <c r="AG37" s="109"/>
    </row>
    <row r="38" spans="1:33" s="60" customFormat="1" ht="12.75" x14ac:dyDescent="0.2">
      <c r="AD38" s="70"/>
      <c r="AE38" s="70"/>
      <c r="AF38" s="91"/>
      <c r="AG38" s="109"/>
    </row>
    <row r="39" spans="1:33" s="60" customFormat="1" ht="12.75" x14ac:dyDescent="0.2">
      <c r="AF39" s="91"/>
      <c r="AG39" s="91"/>
    </row>
    <row r="40" spans="1:33" s="60" customFormat="1" ht="12.75" x14ac:dyDescent="0.2"/>
    <row r="41" spans="1:33" s="60" customFormat="1" ht="12.75" x14ac:dyDescent="0.2">
      <c r="AE41" s="71"/>
    </row>
    <row r="42" spans="1:33" s="60" customFormat="1" ht="12.75" x14ac:dyDescent="0.2"/>
    <row r="43" spans="1:33" s="60" customFormat="1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</row>
    <row r="44" spans="1:33" s="60" customFormat="1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</row>
    <row r="45" spans="1:33" s="60" customFormat="1" x14ac:dyDescent="0.2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</row>
    <row r="46" spans="1:33" x14ac:dyDescent="0.25">
      <c r="AF46" s="60"/>
      <c r="AG46" s="60"/>
    </row>
    <row r="47" spans="1:33" x14ac:dyDescent="0.25">
      <c r="AF47" s="60"/>
      <c r="AG47" s="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F12" sqref="F12"/>
    </sheetView>
  </sheetViews>
  <sheetFormatPr defaultColWidth="8.85546875" defaultRowHeight="12.75" x14ac:dyDescent="0.2"/>
  <cols>
    <col min="1" max="1" width="14.7109375" customWidth="1"/>
    <col min="3" max="3" width="20.42578125" bestFit="1" customWidth="1"/>
  </cols>
  <sheetData>
    <row r="1" spans="1:3" ht="15.75" x14ac:dyDescent="0.25">
      <c r="A1" s="1" t="s">
        <v>52</v>
      </c>
    </row>
    <row r="3" spans="1:3" x14ac:dyDescent="0.2">
      <c r="B3" s="2" t="s">
        <v>3</v>
      </c>
      <c r="C3" t="s">
        <v>4</v>
      </c>
    </row>
    <row r="4" spans="1:3" x14ac:dyDescent="0.2">
      <c r="A4" t="s">
        <v>5</v>
      </c>
      <c r="B4" s="2">
        <v>11</v>
      </c>
      <c r="C4" t="s">
        <v>6</v>
      </c>
    </row>
    <row r="5" spans="1:3" x14ac:dyDescent="0.2">
      <c r="A5" t="s">
        <v>5</v>
      </c>
      <c r="B5" s="2">
        <v>12</v>
      </c>
      <c r="C5" t="s">
        <v>7</v>
      </c>
    </row>
    <row r="6" spans="1:3" x14ac:dyDescent="0.2">
      <c r="A6" t="s">
        <v>5</v>
      </c>
      <c r="B6" s="2">
        <v>13</v>
      </c>
      <c r="C6" t="s">
        <v>8</v>
      </c>
    </row>
    <row r="7" spans="1:3" x14ac:dyDescent="0.2">
      <c r="A7" t="s">
        <v>5</v>
      </c>
      <c r="B7" s="2"/>
      <c r="C7" t="s">
        <v>9</v>
      </c>
    </row>
    <row r="8" spans="1:3" x14ac:dyDescent="0.2">
      <c r="A8" t="s">
        <v>10</v>
      </c>
      <c r="B8" s="2">
        <v>21</v>
      </c>
      <c r="C8" t="s">
        <v>11</v>
      </c>
    </row>
    <row r="9" spans="1:3" x14ac:dyDescent="0.2">
      <c r="A9" t="s">
        <v>10</v>
      </c>
      <c r="B9" s="2">
        <v>24</v>
      </c>
      <c r="C9" t="s">
        <v>12</v>
      </c>
    </row>
    <row r="10" spans="1:3" x14ac:dyDescent="0.2">
      <c r="A10" t="s">
        <v>10</v>
      </c>
      <c r="B10" s="2">
        <v>25</v>
      </c>
      <c r="C10" t="s">
        <v>13</v>
      </c>
    </row>
    <row r="11" spans="1:3" x14ac:dyDescent="0.2">
      <c r="A11" t="s">
        <v>14</v>
      </c>
      <c r="B11" s="2">
        <v>22</v>
      </c>
      <c r="C11" t="s">
        <v>15</v>
      </c>
    </row>
    <row r="12" spans="1:3" x14ac:dyDescent="0.2">
      <c r="A12" t="s">
        <v>16</v>
      </c>
      <c r="B12" s="2">
        <v>33</v>
      </c>
      <c r="C12" t="s">
        <v>16</v>
      </c>
    </row>
    <row r="13" spans="1:3" x14ac:dyDescent="0.2">
      <c r="A13" t="s">
        <v>17</v>
      </c>
      <c r="B13" s="2">
        <v>40</v>
      </c>
      <c r="C13" t="s">
        <v>18</v>
      </c>
    </row>
    <row r="14" spans="1:3" x14ac:dyDescent="0.2">
      <c r="A14" t="s">
        <v>17</v>
      </c>
      <c r="B14" s="2">
        <v>41</v>
      </c>
      <c r="C14" t="s">
        <v>19</v>
      </c>
    </row>
    <row r="15" spans="1:3" x14ac:dyDescent="0.2">
      <c r="A15" t="s">
        <v>17</v>
      </c>
      <c r="B15" s="2">
        <v>42</v>
      </c>
      <c r="C15" t="s">
        <v>20</v>
      </c>
    </row>
    <row r="16" spans="1:3" x14ac:dyDescent="0.2">
      <c r="A16" t="s">
        <v>17</v>
      </c>
      <c r="B16" s="2">
        <v>43</v>
      </c>
      <c r="C16" t="s">
        <v>21</v>
      </c>
    </row>
    <row r="17" spans="1:3" x14ac:dyDescent="0.2">
      <c r="A17" t="s">
        <v>17</v>
      </c>
      <c r="B17" s="2">
        <v>44</v>
      </c>
      <c r="C17" t="s">
        <v>22</v>
      </c>
    </row>
    <row r="18" spans="1:3" x14ac:dyDescent="0.2">
      <c r="A18" t="s">
        <v>17</v>
      </c>
      <c r="B18" s="2">
        <v>45</v>
      </c>
      <c r="C18" t="s">
        <v>23</v>
      </c>
    </row>
    <row r="19" spans="1:3" x14ac:dyDescent="0.2">
      <c r="A19" t="s">
        <v>17</v>
      </c>
      <c r="B19" s="2">
        <v>46</v>
      </c>
      <c r="C19" t="s">
        <v>24</v>
      </c>
    </row>
    <row r="20" spans="1:3" x14ac:dyDescent="0.2">
      <c r="A20" t="s">
        <v>17</v>
      </c>
      <c r="B20" s="2">
        <v>47</v>
      </c>
      <c r="C20" t="s">
        <v>25</v>
      </c>
    </row>
    <row r="21" spans="1:3" x14ac:dyDescent="0.2">
      <c r="A21" t="s">
        <v>17</v>
      </c>
      <c r="B21" s="2">
        <v>48</v>
      </c>
      <c r="C21" t="s">
        <v>26</v>
      </c>
    </row>
    <row r="22" spans="1:3" x14ac:dyDescent="0.2">
      <c r="A22" t="s">
        <v>27</v>
      </c>
      <c r="B22" s="2">
        <v>51</v>
      </c>
      <c r="C22" t="s">
        <v>28</v>
      </c>
    </row>
    <row r="23" spans="1:3" x14ac:dyDescent="0.2">
      <c r="A23" t="s">
        <v>27</v>
      </c>
      <c r="B23" s="2">
        <v>54</v>
      </c>
      <c r="C23" t="s">
        <v>29</v>
      </c>
    </row>
    <row r="24" spans="1:3" x14ac:dyDescent="0.2">
      <c r="A24" t="s">
        <v>27</v>
      </c>
      <c r="B24" s="2">
        <v>57</v>
      </c>
      <c r="C24" t="s">
        <v>30</v>
      </c>
    </row>
    <row r="25" spans="1:3" x14ac:dyDescent="0.2">
      <c r="A25" t="s">
        <v>31</v>
      </c>
      <c r="B25" s="2">
        <v>60</v>
      </c>
      <c r="C25" t="s">
        <v>31</v>
      </c>
    </row>
    <row r="26" spans="1:3" x14ac:dyDescent="0.2">
      <c r="A26" t="s">
        <v>32</v>
      </c>
      <c r="B26" s="2">
        <v>70</v>
      </c>
      <c r="C26" t="s">
        <v>32</v>
      </c>
    </row>
    <row r="27" spans="1:3" x14ac:dyDescent="0.2">
      <c r="A27" t="s">
        <v>33</v>
      </c>
      <c r="B27" s="2">
        <v>69</v>
      </c>
      <c r="C27" t="s">
        <v>34</v>
      </c>
    </row>
    <row r="28" spans="1:3" x14ac:dyDescent="0.2">
      <c r="A28" t="s">
        <v>33</v>
      </c>
      <c r="B28" s="2">
        <v>76</v>
      </c>
      <c r="C28" t="s">
        <v>35</v>
      </c>
    </row>
    <row r="29" spans="1:3" x14ac:dyDescent="0.2">
      <c r="A29" t="s">
        <v>33</v>
      </c>
      <c r="B29" s="2">
        <v>77</v>
      </c>
      <c r="C29" t="s">
        <v>36</v>
      </c>
    </row>
    <row r="30" spans="1:3" x14ac:dyDescent="0.2">
      <c r="A30" t="s">
        <v>33</v>
      </c>
      <c r="B30" s="2">
        <v>78</v>
      </c>
      <c r="C30" t="s">
        <v>37</v>
      </c>
    </row>
    <row r="31" spans="1:3" x14ac:dyDescent="0.2">
      <c r="A31" t="s">
        <v>33</v>
      </c>
      <c r="B31" s="2">
        <v>79</v>
      </c>
      <c r="C31" t="s">
        <v>38</v>
      </c>
    </row>
    <row r="32" spans="1:3" x14ac:dyDescent="0.2">
      <c r="A32" t="s">
        <v>39</v>
      </c>
      <c r="B32" s="2">
        <v>80</v>
      </c>
      <c r="C32" t="s">
        <v>40</v>
      </c>
    </row>
    <row r="33" spans="1:3" x14ac:dyDescent="0.2">
      <c r="A33" t="s">
        <v>39</v>
      </c>
      <c r="B33" s="2">
        <v>82</v>
      </c>
      <c r="C33" t="s">
        <v>41</v>
      </c>
    </row>
    <row r="34" spans="1:3" x14ac:dyDescent="0.2">
      <c r="A34" t="s">
        <v>39</v>
      </c>
      <c r="B34" s="2">
        <v>84</v>
      </c>
      <c r="C34" t="s">
        <v>42</v>
      </c>
    </row>
    <row r="35" spans="1:3" x14ac:dyDescent="0.2">
      <c r="A35" t="s">
        <v>39</v>
      </c>
      <c r="B35" s="2">
        <v>81</v>
      </c>
      <c r="C35" t="s">
        <v>43</v>
      </c>
    </row>
    <row r="36" spans="1:3" x14ac:dyDescent="0.2">
      <c r="A36" t="s">
        <v>39</v>
      </c>
      <c r="B36" s="2">
        <v>85</v>
      </c>
      <c r="C36" t="s">
        <v>44</v>
      </c>
    </row>
    <row r="37" spans="1:3" x14ac:dyDescent="0.2">
      <c r="A37" t="s">
        <v>45</v>
      </c>
      <c r="B37" s="2">
        <v>90</v>
      </c>
      <c r="C37" t="s">
        <v>46</v>
      </c>
    </row>
    <row r="38" spans="1:3" x14ac:dyDescent="0.2">
      <c r="A38" t="s">
        <v>45</v>
      </c>
      <c r="B38" s="2">
        <v>91</v>
      </c>
      <c r="C38" t="s">
        <v>47</v>
      </c>
    </row>
    <row r="39" spans="1:3" x14ac:dyDescent="0.2">
      <c r="A39" t="s">
        <v>45</v>
      </c>
      <c r="B39" s="2">
        <v>92</v>
      </c>
      <c r="C39" t="s">
        <v>48</v>
      </c>
    </row>
    <row r="40" spans="1:3" x14ac:dyDescent="0.2">
      <c r="A40" t="s">
        <v>45</v>
      </c>
      <c r="B40" s="2">
        <v>94</v>
      </c>
      <c r="C40" t="s">
        <v>49</v>
      </c>
    </row>
    <row r="41" spans="1:3" x14ac:dyDescent="0.2">
      <c r="A41" t="s">
        <v>45</v>
      </c>
      <c r="B41" s="2">
        <v>95</v>
      </c>
      <c r="C41" t="s">
        <v>50</v>
      </c>
    </row>
    <row r="42" spans="1:3" x14ac:dyDescent="0.2">
      <c r="B42" s="2">
        <v>96</v>
      </c>
      <c r="C42" t="s">
        <v>51</v>
      </c>
    </row>
  </sheetData>
  <phoneticPr fontId="0" type="noConversion"/>
  <printOptions gridLines="1"/>
  <pageMargins left="0.75" right="0.75" top="1" bottom="1" header="0.5" footer="0.5"/>
  <pageSetup orientation="portrait"/>
  <headerFooter alignWithMargins="0">
    <oddFooter>&amp;L&amp;F&amp;A&amp;R&amp;D&amp;T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Revenue</vt:lpstr>
      <vt:lpstr>Visits</vt:lpstr>
      <vt:lpstr>TrendFY09</vt:lpstr>
      <vt:lpstr>R&amp;RAdjustment</vt:lpstr>
      <vt:lpstr>Salary Rev</vt:lpstr>
      <vt:lpstr>Departments</vt:lpstr>
      <vt:lpstr>TrendFY09!Print_Area</vt:lpstr>
    </vt:vector>
  </TitlesOfParts>
  <Company>La Clinica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Juan</cp:lastModifiedBy>
  <cp:lastPrinted>2014-02-18T20:17:36Z</cp:lastPrinted>
  <dcterms:created xsi:type="dcterms:W3CDTF">2004-03-04T21:08:54Z</dcterms:created>
  <dcterms:modified xsi:type="dcterms:W3CDTF">2015-05-11T15:57:06Z</dcterms:modified>
</cp:coreProperties>
</file>